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93d52392e3a50b/Desktop/"/>
    </mc:Choice>
  </mc:AlternateContent>
  <xr:revisionPtr revIDLastSave="0" documentId="8_{9208B304-0887-4556-9E72-C5AB29B57039}" xr6:coauthVersionLast="46" xr6:coauthVersionMax="46" xr10:uidLastSave="{00000000-0000-0000-0000-000000000000}"/>
  <bookViews>
    <workbookView xWindow="1170" yWindow="1540" windowWidth="20210" windowHeight="12380" xr2:uid="{00000000-000D-0000-FFFF-FFFF00000000}"/>
  </bookViews>
  <sheets>
    <sheet name="Cover" sheetId="1" r:id="rId1"/>
    <sheet name="Macros" sheetId="4" state="hidden" r:id="rId2"/>
    <sheet name="Pressures" sheetId="2" state="hidden" r:id="rId3"/>
    <sheet name="CV-Size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P18" i="2"/>
  <c r="O18" i="2"/>
  <c r="N18" i="2"/>
  <c r="B24" i="1" l="1"/>
  <c r="P8" i="2"/>
  <c r="B25" i="1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P17" i="2"/>
  <c r="P16" i="2"/>
  <c r="P15" i="2"/>
  <c r="P14" i="2"/>
  <c r="P13" i="2"/>
  <c r="P12" i="2"/>
  <c r="P11" i="2"/>
  <c r="P10" i="2"/>
  <c r="P9" i="2"/>
  <c r="P7" i="2"/>
  <c r="P6" i="2"/>
  <c r="P5" i="2"/>
  <c r="P4" i="2"/>
  <c r="H9" i="4"/>
  <c r="G9" i="4"/>
  <c r="D17" i="1"/>
  <c r="D16" i="1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T15" i="2" l="1"/>
  <c r="U18" i="2"/>
  <c r="T18" i="2"/>
  <c r="S18" i="2"/>
  <c r="R18" i="2"/>
  <c r="S7" i="2"/>
  <c r="S11" i="2"/>
  <c r="S15" i="2"/>
  <c r="S4" i="2"/>
  <c r="S8" i="2"/>
  <c r="S12" i="2"/>
  <c r="S16" i="2"/>
  <c r="S5" i="2"/>
  <c r="S9" i="2"/>
  <c r="S13" i="2"/>
  <c r="S17" i="2"/>
  <c r="S6" i="2"/>
  <c r="S10" i="2"/>
  <c r="S14" i="2"/>
  <c r="U6" i="2"/>
  <c r="U10" i="2"/>
  <c r="U14" i="2"/>
  <c r="U7" i="2"/>
  <c r="U11" i="2"/>
  <c r="U15" i="2"/>
  <c r="U4" i="2"/>
  <c r="U8" i="2"/>
  <c r="U12" i="2"/>
  <c r="U16" i="2"/>
  <c r="U5" i="2"/>
  <c r="U9" i="2"/>
  <c r="U13" i="2"/>
  <c r="U17" i="2"/>
  <c r="R16" i="2"/>
  <c r="R12" i="2"/>
  <c r="T17" i="2"/>
  <c r="T4" i="2"/>
  <c r="T12" i="2"/>
  <c r="R4" i="2"/>
  <c r="T5" i="2"/>
  <c r="T13" i="2"/>
  <c r="T9" i="2"/>
  <c r="R8" i="2"/>
  <c r="T8" i="2"/>
  <c r="T16" i="2"/>
  <c r="R9" i="2"/>
  <c r="R13" i="2"/>
  <c r="R17" i="2"/>
  <c r="R6" i="2"/>
  <c r="R10" i="2"/>
  <c r="R14" i="2"/>
  <c r="T6" i="2"/>
  <c r="T10" i="2"/>
  <c r="T14" i="2"/>
  <c r="R5" i="2"/>
  <c r="R7" i="2"/>
  <c r="R11" i="2"/>
  <c r="R15" i="2"/>
  <c r="T7" i="2"/>
  <c r="T11" i="2"/>
  <c r="W18" i="2" l="1"/>
  <c r="G21" i="1" s="1"/>
  <c r="S19" i="2"/>
  <c r="K25" i="1" s="1"/>
  <c r="R19" i="2"/>
  <c r="K24" i="1" s="1"/>
  <c r="W7" i="2"/>
  <c r="F10" i="1" s="1"/>
  <c r="W16" i="2"/>
  <c r="G19" i="1" s="1"/>
  <c r="W8" i="2"/>
  <c r="G11" i="1" s="1"/>
  <c r="W6" i="2"/>
  <c r="G9" i="1" s="1"/>
  <c r="W9" i="2"/>
  <c r="G12" i="1" s="1"/>
  <c r="W15" i="2"/>
  <c r="G18" i="1" s="1"/>
  <c r="W5" i="2"/>
  <c r="G8" i="1" s="1"/>
  <c r="W14" i="2"/>
  <c r="G17" i="1" s="1"/>
  <c r="W17" i="2"/>
  <c r="W4" i="2"/>
  <c r="W13" i="2"/>
  <c r="G16" i="1" s="1"/>
  <c r="W11" i="2"/>
  <c r="G14" i="1" s="1"/>
  <c r="W10" i="2"/>
  <c r="F13" i="1" s="1"/>
  <c r="W12" i="2"/>
  <c r="G15" i="1" s="1"/>
  <c r="F21" i="1" l="1"/>
  <c r="G20" i="1"/>
  <c r="F20" i="1"/>
  <c r="F7" i="1"/>
  <c r="W19" i="2"/>
  <c r="K26" i="1" s="1"/>
  <c r="G10" i="1"/>
  <c r="F19" i="1"/>
  <c r="F17" i="1"/>
  <c r="F9" i="1"/>
  <c r="F14" i="1"/>
  <c r="F16" i="1"/>
  <c r="F15" i="1"/>
  <c r="F18" i="1"/>
  <c r="F8" i="1"/>
  <c r="F11" i="1"/>
  <c r="G7" i="1"/>
  <c r="G13" i="1"/>
  <c r="F12" i="1"/>
</calcChain>
</file>

<file path=xl/sharedStrings.xml><?xml version="1.0" encoding="utf-8"?>
<sst xmlns="http://schemas.openxmlformats.org/spreadsheetml/2006/main" count="279" uniqueCount="124">
  <si>
    <t>Models</t>
  </si>
  <si>
    <t>JR</t>
  </si>
  <si>
    <t>JRH</t>
  </si>
  <si>
    <t>JRHL</t>
  </si>
  <si>
    <t>JRLL</t>
  </si>
  <si>
    <t>JRPH 1/4"</t>
  </si>
  <si>
    <t>JRPL 1/4"</t>
  </si>
  <si>
    <t>JRPH</t>
  </si>
  <si>
    <t>JRPL</t>
  </si>
  <si>
    <t>JRPHH</t>
  </si>
  <si>
    <t>JR2</t>
  </si>
  <si>
    <t>JB</t>
  </si>
  <si>
    <t>JBDL</t>
  </si>
  <si>
    <t>JBPH</t>
  </si>
  <si>
    <t>Max Pressure
PSI</t>
  </si>
  <si>
    <t>Max Delta
PSI</t>
  </si>
  <si>
    <t>Min set
PSI</t>
  </si>
  <si>
    <t>JR, JRLL</t>
  </si>
  <si>
    <t>CVs</t>
  </si>
  <si>
    <t>Size</t>
  </si>
  <si>
    <t>1/4"</t>
  </si>
  <si>
    <t>3/8"</t>
  </si>
  <si>
    <t>1/2"</t>
  </si>
  <si>
    <t>Metric</t>
  </si>
  <si>
    <t>JRH, JRHL</t>
  </si>
  <si>
    <t>Max Set
PSI</t>
  </si>
  <si>
    <t>JRHF</t>
  </si>
  <si>
    <t>1"</t>
  </si>
  <si>
    <t>3/4"</t>
  </si>
  <si>
    <t>JRPH 1/4"
JRPL 1/4"</t>
  </si>
  <si>
    <t>KVs</t>
  </si>
  <si>
    <t>JRPH
JRPL</t>
  </si>
  <si>
    <t>1/8"</t>
  </si>
  <si>
    <t>9/16"</t>
  </si>
  <si>
    <t>PRESSURE RANGES</t>
  </si>
  <si>
    <t>CV, Size</t>
  </si>
  <si>
    <t>Units</t>
  </si>
  <si>
    <t>Imperial</t>
  </si>
  <si>
    <t>Media</t>
  </si>
  <si>
    <t>Hydraulic</t>
  </si>
  <si>
    <t>Inlet Pressure</t>
  </si>
  <si>
    <t>Type</t>
  </si>
  <si>
    <t>Pressure Reducing</t>
  </si>
  <si>
    <t>Back Pressure Regulating</t>
  </si>
  <si>
    <t>P1 logic</t>
  </si>
  <si>
    <t>P2 min logic</t>
  </si>
  <si>
    <t>P2 max logic</t>
  </si>
  <si>
    <t>Total</t>
  </si>
  <si>
    <t>Delta logic</t>
  </si>
  <si>
    <t>Gas/Liquid</t>
  </si>
  <si>
    <t>Cv</t>
  </si>
  <si>
    <t>CV</t>
  </si>
  <si>
    <t>P1 psi</t>
  </si>
  <si>
    <t>P2 psi</t>
  </si>
  <si>
    <t>Cv (Kv)</t>
  </si>
  <si>
    <t>&lt; 0.35 (0.3)</t>
  </si>
  <si>
    <t>0.5 (0.43) - 0.8 (0.69)</t>
  </si>
  <si>
    <t>&gt; 0.8 (0.69)</t>
  </si>
  <si>
    <t>Model</t>
  </si>
  <si>
    <t>Function</t>
  </si>
  <si>
    <t>Max Inlet
PSI (BAR)</t>
  </si>
  <si>
    <t>Max Set
PSI (BAR)</t>
  </si>
  <si>
    <t>Cv Options</t>
  </si>
  <si>
    <t>Sizes</t>
  </si>
  <si>
    <t>Sizing</t>
  </si>
  <si>
    <t>BPRV</t>
  </si>
  <si>
    <t>3000 (207)</t>
  </si>
  <si>
    <t>750 (52)</t>
  </si>
  <si>
    <t>0.05, 0.15, 0.25, 0.35</t>
  </si>
  <si>
    <t>1/4", 3/8", 1/2"</t>
  </si>
  <si>
    <t>LVCV</t>
  </si>
  <si>
    <t>6000 (414)</t>
  </si>
  <si>
    <t>5800 (400)</t>
  </si>
  <si>
    <t>1/2", 3/4", 1.0"</t>
  </si>
  <si>
    <t>1200 (83)</t>
  </si>
  <si>
    <t>400 (28)</t>
  </si>
  <si>
    <t>PRV</t>
  </si>
  <si>
    <t>4000 (276)</t>
  </si>
  <si>
    <t>Charts</t>
  </si>
  <si>
    <t>450 (31)</t>
  </si>
  <si>
    <t>3/8", 1/2"</t>
  </si>
  <si>
    <t>230 (16)</t>
  </si>
  <si>
    <t>150 (10)</t>
  </si>
  <si>
    <t>1.5, 1.9</t>
  </si>
  <si>
    <t>1160 (80)</t>
  </si>
  <si>
    <t>JRPH (1/4")</t>
  </si>
  <si>
    <t>9135 (630)</t>
  </si>
  <si>
    <t>0.012, 0.03, 0.07, 0.2</t>
  </si>
  <si>
    <t>JRPL (1/4")</t>
  </si>
  <si>
    <t>800 (55)</t>
  </si>
  <si>
    <t>Outlet Pressure</t>
  </si>
  <si>
    <t>J SERIES RECOMMENDATION TOOL</t>
  </si>
  <si>
    <t>250 (17.2)</t>
  </si>
  <si>
    <t>50 (3.4)</t>
  </si>
  <si>
    <t>100 (6.9)</t>
  </si>
  <si>
    <t>1/4", 3/8", 1/2", 9/16"</t>
  </si>
  <si>
    <t>10,000 (690)</t>
  </si>
  <si>
    <t>10,100 (697)</t>
  </si>
  <si>
    <r>
      <t xml:space="preserve">Max </t>
    </r>
    <r>
      <rPr>
        <b/>
        <sz val="11"/>
        <color indexed="8"/>
        <rFont val="Wingdings 3"/>
        <family val="1"/>
        <charset val="2"/>
      </rPr>
      <t>r</t>
    </r>
    <r>
      <rPr>
        <b/>
        <sz val="11"/>
        <color indexed="8"/>
        <rFont val="Calibri"/>
        <family val="2"/>
      </rPr>
      <t>P
PSI (BAR)</t>
    </r>
  </si>
  <si>
    <t>995 ()</t>
  </si>
  <si>
    <t>1200 ()</t>
  </si>
  <si>
    <t>6000 ()</t>
  </si>
  <si>
    <t>250 (17)</t>
  </si>
  <si>
    <t>9995 (689)</t>
  </si>
  <si>
    <t>2999 (207)</t>
  </si>
  <si>
    <t>0.5, 0.8</t>
  </si>
  <si>
    <t>CF</t>
  </si>
  <si>
    <t>Kv Options</t>
  </si>
  <si>
    <t>0.01, 0.02, 0.06, 0.17</t>
  </si>
  <si>
    <t>0.43, 0.7</t>
  </si>
  <si>
    <t>1.3, 1.64</t>
  </si>
  <si>
    <t>0.04, 0.13, 0.21, 0.3</t>
  </si>
  <si>
    <t>Options</t>
  </si>
  <si>
    <t>Notes:</t>
  </si>
  <si>
    <t>Warnings:</t>
  </si>
  <si>
    <t>0.06, 0.2</t>
  </si>
  <si>
    <t>0.05, 0.17</t>
  </si>
  <si>
    <t>0.012, 0.03, 0.08, 0.2</t>
  </si>
  <si>
    <t>0.07, 0.17</t>
  </si>
  <si>
    <t xml:space="preserve">0.08, 0.2 </t>
  </si>
  <si>
    <t>* this tool is to be used for narrowing possible selections, not to be used for sizing</t>
  </si>
  <si>
    <t>JRDL</t>
  </si>
  <si>
    <t>1000 (70)</t>
  </si>
  <si>
    <t>1000 (207)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</si>
</sst>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rgb="FF00B050"/>
      <name val="Wingdings"/>
      <charset val="2"/>
    </font>
    <font>
      <sz val="14"/>
      <color rgb="FFFF0000"/>
      <name val="Wingdings"/>
      <charset val="2"/>
    </font>
    <font>
      <b/>
      <sz val="11"/>
      <color indexed="8"/>
      <name val="Wingdings 3"/>
      <family val="1"/>
      <charset val="2"/>
    </font>
    <font>
      <b/>
      <sz val="14"/>
      <color theme="1"/>
      <name val="Calibri"/>
      <family val="2"/>
      <scheme val="minor"/>
    </font>
    <font>
      <sz val="14"/>
      <name val="Inherit"/>
    </font>
    <font>
      <u/>
      <sz val="11"/>
      <color theme="1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0" xfId="0" applyFill="1" applyBorder="1"/>
    <xf numFmtId="0" fontId="0" fillId="0" borderId="0" xfId="0"/>
    <xf numFmtId="0" fontId="8" fillId="0" borderId="0" xfId="0" applyFont="1" applyAlignment="1">
      <alignment vertic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9" fillId="6" borderId="0" xfId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3" fontId="0" fillId="6" borderId="23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9" fillId="6" borderId="25" xfId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9" fillId="6" borderId="26" xfId="1" applyFill="1" applyBorder="1" applyAlignment="1">
      <alignment horizontal="center"/>
    </xf>
    <xf numFmtId="0" fontId="9" fillId="6" borderId="27" xfId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11" fillId="6" borderId="4" xfId="0" applyFont="1" applyFill="1" applyBorder="1"/>
    <xf numFmtId="0" fontId="11" fillId="6" borderId="0" xfId="0" applyFont="1" applyFill="1" applyBorder="1"/>
    <xf numFmtId="0" fontId="11" fillId="6" borderId="5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16" fmlaLink="Macros!$D$9" fmlaRange="Macros!$D$2:$D$7" sel="3" val="0"/>
</file>

<file path=xl/ctrlProps/ctrlProp2.xml><?xml version="1.0" encoding="utf-8"?>
<formControlPr xmlns="http://schemas.microsoft.com/office/spreadsheetml/2009/9/main" objectType="Drop" dropLines="2" dropStyle="combo" dx="16" fmlaLink="Macros!$C$9" fmlaRange="Macros!$C$2:$C$3" sel="1" val="0"/>
</file>

<file path=xl/ctrlProps/ctrlProp3.xml><?xml version="1.0" encoding="utf-8"?>
<formControlPr xmlns="http://schemas.microsoft.com/office/spreadsheetml/2009/9/main" objectType="Drop" dropLines="2" dropStyle="combo" dx="16" fmlaLink="Macros!$B$9" fmlaRange="Macros!$B$2:$B$3" sel="1" val="0"/>
</file>

<file path=xl/ctrlProps/ctrlProp4.xml><?xml version="1.0" encoding="utf-8"?>
<formControlPr xmlns="http://schemas.microsoft.com/office/spreadsheetml/2009/9/main" objectType="Drop" dropLines="2" dropStyle="combo" dx="16" fmlaLink="Macros!$A$9" fmlaRange="Macros!$A$2:$A$3" sel="1" val="0"/>
</file>

<file path=xl/ctrlProps/ctrlProp5.xml><?xml version="1.0" encoding="utf-8"?>
<formControlPr xmlns="http://schemas.microsoft.com/office/spreadsheetml/2009/9/main" objectType="Drop" dropLines="3" dropStyle="combo" dx="16" fmlaLink="Macros!$F$9" fmlaRange="Macros!$F$2:$F$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1295400</xdr:colOff>
          <xdr:row>13</xdr:row>
          <xdr:rowOff>12700</xdr:rowOff>
        </xdr:from>
        <xdr:to>
          <xdr:col>2</xdr:col>
          <xdr:colOff>565150</xdr:colOff>
          <xdr:row>13</xdr:row>
          <xdr:rowOff>209550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1289050</xdr:colOff>
          <xdr:row>7</xdr:row>
          <xdr:rowOff>12700</xdr:rowOff>
        </xdr:from>
        <xdr:to>
          <xdr:col>2</xdr:col>
          <xdr:colOff>584200</xdr:colOff>
          <xdr:row>7</xdr:row>
          <xdr:rowOff>222250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1289050</xdr:colOff>
          <xdr:row>10</xdr:row>
          <xdr:rowOff>19050</xdr:rowOff>
        </xdr:from>
        <xdr:to>
          <xdr:col>2</xdr:col>
          <xdr:colOff>584200</xdr:colOff>
          <xdr:row>11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1289050</xdr:colOff>
          <xdr:row>5</xdr:row>
          <xdr:rowOff>31750</xdr:rowOff>
        </xdr:from>
        <xdr:to>
          <xdr:col>2</xdr:col>
          <xdr:colOff>584200</xdr:colOff>
          <xdr:row>5</xdr:row>
          <xdr:rowOff>241300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1270000</xdr:colOff>
          <xdr:row>19</xdr:row>
          <xdr:rowOff>19050</xdr:rowOff>
        </xdr:from>
        <xdr:to>
          <xdr:col>2</xdr:col>
          <xdr:colOff>584200</xdr:colOff>
          <xdr:row>20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flowvalve.com/wp-content/uploads/2016/10/JRLL-1.pdf" TargetMode="External"/><Relationship Id="rId13" Type="http://schemas.openxmlformats.org/officeDocument/2006/relationships/hyperlink" Target="https://www.lowflowvalve.com/wp-content/uploads/2016/10/JRPHH.pdf" TargetMode="External"/><Relationship Id="rId18" Type="http://schemas.openxmlformats.org/officeDocument/2006/relationships/ctrlProp" Target="../ctrlProps/ctrlProp1.xml"/><Relationship Id="rId3" Type="http://schemas.openxmlformats.org/officeDocument/2006/relationships/hyperlink" Target="https://www.lowflowvalve.com/wp-content/uploads/2014/10/JBPH.pdf" TargetMode="External"/><Relationship Id="rId21" Type="http://schemas.openxmlformats.org/officeDocument/2006/relationships/ctrlProp" Target="../ctrlProps/ctrlProp4.xml"/><Relationship Id="rId7" Type="http://schemas.openxmlformats.org/officeDocument/2006/relationships/hyperlink" Target="https://www.lowflowvalve.com/wp-content/uploads/2016/10/JRHL-1.pdf" TargetMode="External"/><Relationship Id="rId12" Type="http://schemas.openxmlformats.org/officeDocument/2006/relationships/hyperlink" Target="https://www.lowflowvalve.com/wp-content/uploads/2012/07/JRPL_JRPH_large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lowflowvalve.com/wp-content/uploads/2014/04/JBDL-1.pdf" TargetMode="External"/><Relationship Id="rId16" Type="http://schemas.openxmlformats.org/officeDocument/2006/relationships/drawing" Target="../drawings/drawing1.xml"/><Relationship Id="rId20" Type="http://schemas.openxmlformats.org/officeDocument/2006/relationships/ctrlProp" Target="../ctrlProps/ctrlProp3.xml"/><Relationship Id="rId1" Type="http://schemas.openxmlformats.org/officeDocument/2006/relationships/hyperlink" Target="https://www.lowflowvalve.com/wp-content/uploads/2016/10/JB-1.pdf" TargetMode="External"/><Relationship Id="rId6" Type="http://schemas.openxmlformats.org/officeDocument/2006/relationships/hyperlink" Target="http://www.lowflowvalve.com/wp-content/uploads/2016/10/JRHF.pdf" TargetMode="External"/><Relationship Id="rId11" Type="http://schemas.openxmlformats.org/officeDocument/2006/relationships/hyperlink" Target="https://www.lowflowvalve.com/wp-content/uploads/2012/07/JRPL_JRPH_large.pdf" TargetMode="External"/><Relationship Id="rId5" Type="http://schemas.openxmlformats.org/officeDocument/2006/relationships/hyperlink" Target="https://www.lowflowvalve.com/wp-content/uploads/2016/10/JRH-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lowflowvalve.com/wp-content/uploads/2016/10/JRPH_JRPL_small_14.pdf" TargetMode="External"/><Relationship Id="rId19" Type="http://schemas.openxmlformats.org/officeDocument/2006/relationships/ctrlProp" Target="../ctrlProps/ctrlProp2.xml"/><Relationship Id="rId4" Type="http://schemas.openxmlformats.org/officeDocument/2006/relationships/hyperlink" Target="https://www.lowflowvalve.com/wp-content/uploads/2016/10/JR.pdf" TargetMode="External"/><Relationship Id="rId9" Type="http://schemas.openxmlformats.org/officeDocument/2006/relationships/hyperlink" Target="http://www.lowflowvalve.com/wp-content/uploads/2016/10/JRPH_JRPL_small_14.pdf" TargetMode="External"/><Relationship Id="rId14" Type="http://schemas.openxmlformats.org/officeDocument/2006/relationships/hyperlink" Target="https://www.lowflowvalve.com/wp-content/uploads/2017/09/JRDL-4.pdf" TargetMode="External"/><Relationship Id="rId22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5"/>
  <sheetViews>
    <sheetView tabSelected="1" topLeftCell="A4" zoomScale="130" zoomScaleNormal="130" workbookViewId="0">
      <selection activeCell="Q11" sqref="Q11"/>
    </sheetView>
  </sheetViews>
  <sheetFormatPr defaultRowHeight="14.5"/>
  <cols>
    <col min="1" max="1" width="8.453125" customWidth="1"/>
    <col min="2" max="2" width="15.1796875" customWidth="1"/>
    <col min="4" max="4" width="6.453125" customWidth="1"/>
    <col min="5" max="5" width="6.81640625" customWidth="1"/>
    <col min="6" max="6" width="6" customWidth="1"/>
    <col min="7" max="7" width="6.81640625" customWidth="1"/>
    <col min="8" max="8" width="10.81640625" bestFit="1" customWidth="1"/>
    <col min="10" max="10" width="20.1796875" bestFit="1" customWidth="1"/>
    <col min="11" max="12" width="11.81640625" customWidth="1"/>
    <col min="13" max="13" width="10.453125" customWidth="1"/>
    <col min="14" max="14" width="19.7265625" customWidth="1"/>
    <col min="15" max="15" width="18.54296875" bestFit="1" customWidth="1"/>
  </cols>
  <sheetData>
    <row r="1" spans="1:26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6">
      <c r="A2" s="32"/>
      <c r="B2" s="75" t="s">
        <v>91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33"/>
      <c r="P2" s="33"/>
      <c r="Q2" s="34"/>
    </row>
    <row r="3" spans="1:26">
      <c r="A3" s="3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33"/>
      <c r="P3" s="33"/>
      <c r="Q3" s="34"/>
    </row>
    <row r="4" spans="1:26">
      <c r="A4" s="32"/>
      <c r="B4" s="35"/>
      <c r="C4" s="35"/>
      <c r="D4" s="35"/>
      <c r="E4" s="35"/>
      <c r="F4" s="35"/>
      <c r="G4" s="80" t="s">
        <v>120</v>
      </c>
      <c r="H4" s="80"/>
      <c r="I4" s="80"/>
      <c r="J4" s="80"/>
      <c r="K4" s="80"/>
      <c r="L4" s="80"/>
      <c r="M4" s="33"/>
      <c r="N4" s="33"/>
      <c r="O4" s="33"/>
      <c r="P4" s="33"/>
      <c r="Q4" s="34"/>
      <c r="R4" s="12"/>
      <c r="S4" s="12"/>
      <c r="T4" s="12"/>
      <c r="U4" s="12"/>
      <c r="V4" s="12"/>
      <c r="W4" s="12"/>
      <c r="X4" s="12"/>
      <c r="Y4" s="12"/>
      <c r="Z4" s="12"/>
    </row>
    <row r="5" spans="1:26" ht="19" thickBot="1">
      <c r="A5" s="32"/>
      <c r="B5" s="79" t="s">
        <v>36</v>
      </c>
      <c r="C5" s="7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2"/>
      <c r="S5" s="12"/>
      <c r="T5" s="12"/>
      <c r="U5" s="12"/>
      <c r="V5" s="12"/>
      <c r="W5" s="12"/>
      <c r="X5" s="12"/>
      <c r="Y5" s="12"/>
      <c r="Z5" s="12"/>
    </row>
    <row r="6" spans="1:26" ht="29">
      <c r="A6" s="32"/>
      <c r="B6" s="36"/>
      <c r="C6" s="33"/>
      <c r="D6" s="33"/>
      <c r="E6" s="33"/>
      <c r="F6" s="77" t="s">
        <v>112</v>
      </c>
      <c r="G6" s="78"/>
      <c r="H6" s="70" t="s">
        <v>58</v>
      </c>
      <c r="I6" s="37" t="s">
        <v>59</v>
      </c>
      <c r="J6" s="37" t="s">
        <v>63</v>
      </c>
      <c r="K6" s="38" t="s">
        <v>60</v>
      </c>
      <c r="L6" s="38" t="s">
        <v>61</v>
      </c>
      <c r="M6" s="38" t="s">
        <v>98</v>
      </c>
      <c r="N6" s="37" t="s">
        <v>62</v>
      </c>
      <c r="O6" s="38" t="s">
        <v>107</v>
      </c>
      <c r="P6" s="39" t="s">
        <v>64</v>
      </c>
      <c r="Q6" s="34"/>
      <c r="R6" s="12"/>
      <c r="S6" s="12"/>
      <c r="T6" s="12"/>
      <c r="U6" s="12"/>
      <c r="V6" s="12"/>
      <c r="W6" s="12"/>
      <c r="X6" s="12"/>
      <c r="Y6" s="12"/>
      <c r="Z6" s="12"/>
    </row>
    <row r="7" spans="1:26" ht="18.5">
      <c r="A7" s="32"/>
      <c r="B7" s="79" t="s">
        <v>41</v>
      </c>
      <c r="C7" s="79"/>
      <c r="D7" s="33"/>
      <c r="E7" s="33"/>
      <c r="F7" s="40" t="str">
        <f>IF(Pressures!W4=1,"ü","")</f>
        <v>ü</v>
      </c>
      <c r="G7" s="41" t="str">
        <f>IF(Pressures!W4=1,"","û")</f>
        <v/>
      </c>
      <c r="H7" s="71" t="s">
        <v>1</v>
      </c>
      <c r="I7" s="42" t="s">
        <v>76</v>
      </c>
      <c r="J7" s="42" t="s">
        <v>69</v>
      </c>
      <c r="K7" s="43" t="s">
        <v>77</v>
      </c>
      <c r="L7" s="43" t="s">
        <v>67</v>
      </c>
      <c r="M7" s="42" t="s">
        <v>66</v>
      </c>
      <c r="N7" s="42" t="s">
        <v>117</v>
      </c>
      <c r="O7" s="42" t="s">
        <v>108</v>
      </c>
      <c r="P7" s="44" t="s">
        <v>78</v>
      </c>
      <c r="Q7" s="34"/>
      <c r="R7" s="12"/>
      <c r="S7" s="18"/>
      <c r="T7" s="12"/>
      <c r="U7" s="12"/>
      <c r="V7" s="12"/>
      <c r="W7" s="12"/>
      <c r="X7" s="12"/>
      <c r="Y7" s="12"/>
      <c r="Z7" s="12"/>
    </row>
    <row r="8" spans="1:26" ht="17.5">
      <c r="A8" s="32"/>
      <c r="B8" s="36"/>
      <c r="C8" s="33"/>
      <c r="D8" s="33"/>
      <c r="E8" s="33"/>
      <c r="F8" s="40" t="str">
        <f>IF(Pressures!W5=1,"ü","")</f>
        <v/>
      </c>
      <c r="G8" s="41" t="str">
        <f>IF(Pressures!W5=1,"","û")</f>
        <v>û</v>
      </c>
      <c r="H8" s="71" t="s">
        <v>2</v>
      </c>
      <c r="I8" s="42" t="s">
        <v>76</v>
      </c>
      <c r="J8" s="42" t="s">
        <v>80</v>
      </c>
      <c r="K8" s="43" t="s">
        <v>77</v>
      </c>
      <c r="L8" s="43" t="s">
        <v>79</v>
      </c>
      <c r="M8" s="42" t="s">
        <v>66</v>
      </c>
      <c r="N8" s="42">
        <v>0.8</v>
      </c>
      <c r="O8" s="42">
        <v>0.7</v>
      </c>
      <c r="P8" s="44" t="s">
        <v>78</v>
      </c>
      <c r="Q8" s="34"/>
      <c r="R8" s="12"/>
      <c r="S8" s="18"/>
      <c r="T8" s="12"/>
      <c r="U8" s="12"/>
      <c r="V8" s="12"/>
      <c r="W8" s="12"/>
      <c r="X8" s="12"/>
      <c r="Y8" s="12"/>
      <c r="Z8" s="12"/>
    </row>
    <row r="9" spans="1:26" ht="17.5">
      <c r="A9" s="32"/>
      <c r="B9" s="36"/>
      <c r="C9" s="33"/>
      <c r="D9" s="33"/>
      <c r="E9" s="33"/>
      <c r="F9" s="40" t="str">
        <f>IF(Pressures!W6=1,"ü","")</f>
        <v/>
      </c>
      <c r="G9" s="41" t="str">
        <f>IF(Pressures!W6=1,"","û")</f>
        <v>û</v>
      </c>
      <c r="H9" s="71" t="s">
        <v>26</v>
      </c>
      <c r="I9" s="42" t="s">
        <v>76</v>
      </c>
      <c r="J9" s="42" t="s">
        <v>73</v>
      </c>
      <c r="K9" s="43" t="s">
        <v>81</v>
      </c>
      <c r="L9" s="43" t="s">
        <v>82</v>
      </c>
      <c r="M9" s="42" t="s">
        <v>81</v>
      </c>
      <c r="N9" s="42" t="s">
        <v>83</v>
      </c>
      <c r="O9" s="42" t="s">
        <v>110</v>
      </c>
      <c r="P9" s="44" t="s">
        <v>70</v>
      </c>
      <c r="Q9" s="34"/>
      <c r="R9" s="12"/>
      <c r="S9" s="18"/>
      <c r="T9" s="12"/>
      <c r="U9" s="12"/>
      <c r="V9" s="12"/>
      <c r="W9" s="12"/>
      <c r="X9" s="12"/>
      <c r="Y9" s="12"/>
      <c r="Z9" s="12"/>
    </row>
    <row r="10" spans="1:26" ht="18.5">
      <c r="A10" s="32"/>
      <c r="B10" s="79" t="s">
        <v>38</v>
      </c>
      <c r="C10" s="79"/>
      <c r="D10" s="33"/>
      <c r="E10" s="33"/>
      <c r="F10" s="40" t="str">
        <f>IF(Pressures!W7=1,"ü","")</f>
        <v/>
      </c>
      <c r="G10" s="41" t="str">
        <f>IF(Pressures!W7=1,"","û")</f>
        <v>û</v>
      </c>
      <c r="H10" s="71" t="s">
        <v>3</v>
      </c>
      <c r="I10" s="42" t="s">
        <v>76</v>
      </c>
      <c r="J10" s="42" t="s">
        <v>80</v>
      </c>
      <c r="K10" s="43" t="s">
        <v>92</v>
      </c>
      <c r="L10" s="43" t="s">
        <v>93</v>
      </c>
      <c r="M10" s="42" t="s">
        <v>102</v>
      </c>
      <c r="N10" s="42" t="s">
        <v>105</v>
      </c>
      <c r="O10" s="42" t="s">
        <v>109</v>
      </c>
      <c r="P10" s="44" t="s">
        <v>78</v>
      </c>
      <c r="Q10" s="34"/>
      <c r="R10" s="12"/>
      <c r="S10" s="18"/>
      <c r="T10" s="12"/>
      <c r="U10" s="12"/>
      <c r="V10" s="12"/>
      <c r="W10" s="12"/>
      <c r="X10" s="12"/>
      <c r="Y10" s="12"/>
      <c r="Z10" s="12"/>
    </row>
    <row r="11" spans="1:26" ht="17.5">
      <c r="A11" s="32"/>
      <c r="B11" s="36"/>
      <c r="C11" s="33"/>
      <c r="D11" s="33"/>
      <c r="E11" s="33"/>
      <c r="F11" s="40" t="str">
        <f>IF(Pressures!W8=1,"ü","")</f>
        <v/>
      </c>
      <c r="G11" s="41" t="str">
        <f>IF(Pressures!W8=1,"","û")</f>
        <v>û</v>
      </c>
      <c r="H11" s="71" t="s">
        <v>4</v>
      </c>
      <c r="I11" s="42" t="s">
        <v>76</v>
      </c>
      <c r="J11" s="42" t="s">
        <v>69</v>
      </c>
      <c r="K11" s="43" t="s">
        <v>92</v>
      </c>
      <c r="L11" s="43" t="s">
        <v>94</v>
      </c>
      <c r="M11" s="42" t="s">
        <v>102</v>
      </c>
      <c r="N11" s="42" t="s">
        <v>117</v>
      </c>
      <c r="O11" s="42" t="s">
        <v>108</v>
      </c>
      <c r="P11" s="44" t="s">
        <v>78</v>
      </c>
      <c r="Q11" s="34"/>
      <c r="R11" s="12"/>
      <c r="S11" s="18"/>
      <c r="T11" s="12"/>
      <c r="U11" s="12"/>
      <c r="V11" s="12"/>
      <c r="W11" s="12"/>
      <c r="X11" s="12"/>
      <c r="Y11" s="12"/>
      <c r="Z11" s="12"/>
    </row>
    <row r="12" spans="1:26" ht="17.5">
      <c r="A12" s="32"/>
      <c r="B12" s="36"/>
      <c r="C12" s="33"/>
      <c r="D12" s="33"/>
      <c r="E12" s="33"/>
      <c r="F12" s="40" t="str">
        <f>IF(Pressures!W9=1,"ü","")</f>
        <v/>
      </c>
      <c r="G12" s="41" t="str">
        <f>IF(Pressures!W9=1,"","û")</f>
        <v>û</v>
      </c>
      <c r="H12" s="71" t="s">
        <v>85</v>
      </c>
      <c r="I12" s="42" t="s">
        <v>76</v>
      </c>
      <c r="J12" s="42" t="s">
        <v>20</v>
      </c>
      <c r="K12" s="43" t="s">
        <v>97</v>
      </c>
      <c r="L12" s="43" t="s">
        <v>86</v>
      </c>
      <c r="M12" s="42" t="s">
        <v>66</v>
      </c>
      <c r="N12" s="42" t="s">
        <v>87</v>
      </c>
      <c r="O12" s="42" t="s">
        <v>108</v>
      </c>
      <c r="P12" s="44" t="s">
        <v>70</v>
      </c>
      <c r="Q12" s="34"/>
      <c r="R12" s="12"/>
      <c r="S12" s="18"/>
      <c r="T12" s="12"/>
      <c r="U12" s="12"/>
      <c r="V12" s="12"/>
      <c r="W12" s="12"/>
      <c r="X12" s="12"/>
      <c r="Y12" s="12"/>
      <c r="Z12" s="12"/>
    </row>
    <row r="13" spans="1:26" ht="18.5">
      <c r="A13" s="32"/>
      <c r="B13" s="79" t="s">
        <v>19</v>
      </c>
      <c r="C13" s="79"/>
      <c r="D13" s="33"/>
      <c r="E13" s="33"/>
      <c r="F13" s="40" t="str">
        <f>IF(Pressures!W10=1,"ü","")</f>
        <v/>
      </c>
      <c r="G13" s="41" t="str">
        <f>IF(Pressures!W10=1,"","û")</f>
        <v>û</v>
      </c>
      <c r="H13" s="71" t="s">
        <v>88</v>
      </c>
      <c r="I13" s="42" t="s">
        <v>76</v>
      </c>
      <c r="J13" s="42" t="s">
        <v>20</v>
      </c>
      <c r="K13" s="43" t="s">
        <v>77</v>
      </c>
      <c r="L13" s="43" t="s">
        <v>89</v>
      </c>
      <c r="M13" s="42" t="s">
        <v>66</v>
      </c>
      <c r="N13" s="42" t="s">
        <v>87</v>
      </c>
      <c r="O13" s="42" t="s">
        <v>108</v>
      </c>
      <c r="P13" s="44" t="s">
        <v>70</v>
      </c>
      <c r="Q13" s="34"/>
      <c r="R13" s="12"/>
      <c r="S13" s="18"/>
      <c r="T13" s="12"/>
      <c r="U13" s="12"/>
      <c r="V13" s="12"/>
      <c r="W13" s="12"/>
      <c r="X13" s="12"/>
      <c r="Y13" s="12"/>
      <c r="Z13" s="12"/>
    </row>
    <row r="14" spans="1:26" ht="17.5">
      <c r="A14" s="32"/>
      <c r="B14" s="33"/>
      <c r="C14" s="33"/>
      <c r="D14" s="33"/>
      <c r="E14" s="33"/>
      <c r="F14" s="40" t="str">
        <f>IF(Pressures!W11=1,"ü","")</f>
        <v/>
      </c>
      <c r="G14" s="41" t="str">
        <f>IF(Pressures!W11=1,"","û")</f>
        <v>û</v>
      </c>
      <c r="H14" s="71" t="s">
        <v>7</v>
      </c>
      <c r="I14" s="42" t="s">
        <v>76</v>
      </c>
      <c r="J14" s="42" t="s">
        <v>73</v>
      </c>
      <c r="K14" s="43" t="s">
        <v>72</v>
      </c>
      <c r="L14" s="43" t="s">
        <v>72</v>
      </c>
      <c r="M14" s="42" t="s">
        <v>66</v>
      </c>
      <c r="N14" s="42">
        <v>2.1</v>
      </c>
      <c r="O14" s="42">
        <v>1.81</v>
      </c>
      <c r="P14" s="44" t="s">
        <v>70</v>
      </c>
      <c r="Q14" s="34"/>
      <c r="R14" s="12"/>
      <c r="S14" s="18"/>
      <c r="T14" s="12"/>
      <c r="U14" s="12"/>
      <c r="V14" s="12"/>
      <c r="W14" s="12"/>
      <c r="X14" s="12"/>
      <c r="Y14" s="12"/>
      <c r="Z14" s="12"/>
    </row>
    <row r="15" spans="1:26" ht="18" thickBot="1">
      <c r="A15" s="32"/>
      <c r="B15" s="33"/>
      <c r="C15" s="33"/>
      <c r="D15" s="33"/>
      <c r="E15" s="33"/>
      <c r="F15" s="40" t="str">
        <f>IF(Pressures!W12=1,"ü","")</f>
        <v/>
      </c>
      <c r="G15" s="41" t="str">
        <f>IF(Pressures!W12=1,"","û")</f>
        <v>û</v>
      </c>
      <c r="H15" s="71" t="s">
        <v>8</v>
      </c>
      <c r="I15" s="42" t="s">
        <v>76</v>
      </c>
      <c r="J15" s="42" t="s">
        <v>73</v>
      </c>
      <c r="K15" s="43" t="s">
        <v>72</v>
      </c>
      <c r="L15" s="43" t="s">
        <v>84</v>
      </c>
      <c r="M15" s="42" t="s">
        <v>66</v>
      </c>
      <c r="N15" s="42">
        <v>2.1</v>
      </c>
      <c r="O15" s="42">
        <v>1.81</v>
      </c>
      <c r="P15" s="44" t="s">
        <v>70</v>
      </c>
      <c r="Q15" s="34"/>
      <c r="R15" s="12"/>
      <c r="S15" s="18"/>
      <c r="T15" s="12"/>
      <c r="U15" s="12"/>
      <c r="V15" s="12"/>
      <c r="W15" s="12"/>
      <c r="X15" s="12"/>
      <c r="Y15" s="12"/>
      <c r="Z15" s="12"/>
    </row>
    <row r="16" spans="1:26" ht="18" thickBot="1">
      <c r="A16" s="32"/>
      <c r="B16" s="36" t="s">
        <v>40</v>
      </c>
      <c r="C16" s="45">
        <v>800</v>
      </c>
      <c r="D16" s="36" t="str">
        <f>IF(Macros!A9=1, "psi", "bar")</f>
        <v>psi</v>
      </c>
      <c r="E16" s="33"/>
      <c r="F16" s="40" t="str">
        <f>IF(Pressures!W13=1,"ü","")</f>
        <v/>
      </c>
      <c r="G16" s="41" t="str">
        <f>IF(Pressures!W13=1,"","û")</f>
        <v>û</v>
      </c>
      <c r="H16" s="71" t="s">
        <v>9</v>
      </c>
      <c r="I16" s="42" t="s">
        <v>76</v>
      </c>
      <c r="J16" s="42" t="s">
        <v>95</v>
      </c>
      <c r="K16" s="43" t="s">
        <v>96</v>
      </c>
      <c r="L16" s="43" t="s">
        <v>96</v>
      </c>
      <c r="M16" s="42" t="s">
        <v>103</v>
      </c>
      <c r="N16" s="42" t="s">
        <v>115</v>
      </c>
      <c r="O16" s="42" t="s">
        <v>116</v>
      </c>
      <c r="P16" s="46" t="s">
        <v>106</v>
      </c>
      <c r="Q16" s="34"/>
      <c r="R16" s="12"/>
      <c r="S16" s="18"/>
      <c r="T16" s="12"/>
      <c r="U16" s="12"/>
      <c r="V16" s="12"/>
      <c r="W16" s="12"/>
      <c r="X16" s="12"/>
      <c r="Y16" s="12"/>
      <c r="Z16" s="12"/>
    </row>
    <row r="17" spans="1:26" ht="18" thickBot="1">
      <c r="A17" s="32"/>
      <c r="B17" s="36" t="s">
        <v>90</v>
      </c>
      <c r="C17" s="47">
        <v>300</v>
      </c>
      <c r="D17" s="36" t="str">
        <f>IF(Macros!A9=1, "psi", "bar")</f>
        <v>psi</v>
      </c>
      <c r="E17" s="33"/>
      <c r="F17" s="40" t="str">
        <f>IF(Pressures!W14=1,"ü","")</f>
        <v/>
      </c>
      <c r="G17" s="41" t="str">
        <f>IF(Pressures!W14=1,"","û")</f>
        <v>û</v>
      </c>
      <c r="H17" s="72" t="s">
        <v>10</v>
      </c>
      <c r="I17" s="42" t="s">
        <v>76</v>
      </c>
      <c r="J17" s="42" t="s">
        <v>20</v>
      </c>
      <c r="K17" s="43" t="s">
        <v>66</v>
      </c>
      <c r="L17" s="43" t="s">
        <v>94</v>
      </c>
      <c r="M17" s="42" t="s">
        <v>104</v>
      </c>
      <c r="N17" s="42" t="s">
        <v>119</v>
      </c>
      <c r="O17" s="42" t="s">
        <v>118</v>
      </c>
      <c r="P17" s="44" t="s">
        <v>106</v>
      </c>
      <c r="Q17" s="34"/>
      <c r="R17" s="12"/>
      <c r="S17" s="18"/>
      <c r="T17" s="12"/>
      <c r="U17" s="12"/>
      <c r="V17" s="12"/>
      <c r="W17" s="12"/>
      <c r="X17" s="12"/>
      <c r="Y17" s="12"/>
      <c r="Z17" s="12"/>
    </row>
    <row r="18" spans="1:26" ht="17.5">
      <c r="A18" s="32"/>
      <c r="B18" s="36"/>
      <c r="C18" s="33"/>
      <c r="D18" s="33"/>
      <c r="E18" s="33"/>
      <c r="F18" s="40" t="str">
        <f>IF(Pressures!W15=1,"ü","")</f>
        <v/>
      </c>
      <c r="G18" s="41" t="str">
        <f>IF(Pressures!W15=1,"","û")</f>
        <v>û</v>
      </c>
      <c r="H18" s="71" t="s">
        <v>11</v>
      </c>
      <c r="I18" s="42" t="s">
        <v>65</v>
      </c>
      <c r="J18" s="42" t="s">
        <v>69</v>
      </c>
      <c r="K18" s="43" t="s">
        <v>123</v>
      </c>
      <c r="L18" s="43" t="s">
        <v>67</v>
      </c>
      <c r="M18" s="42" t="s">
        <v>99</v>
      </c>
      <c r="N18" s="42" t="s">
        <v>68</v>
      </c>
      <c r="O18" s="42" t="s">
        <v>111</v>
      </c>
      <c r="P18" s="44" t="s">
        <v>70</v>
      </c>
      <c r="Q18" s="34"/>
      <c r="R18" s="12"/>
      <c r="S18" s="18"/>
      <c r="T18" s="12"/>
      <c r="U18" s="12"/>
      <c r="V18" s="12"/>
      <c r="W18" s="12"/>
      <c r="X18" s="12"/>
      <c r="Y18" s="12"/>
      <c r="Z18" s="12"/>
    </row>
    <row r="19" spans="1:26" ht="18.5">
      <c r="A19" s="32"/>
      <c r="B19" s="79" t="s">
        <v>54</v>
      </c>
      <c r="C19" s="79"/>
      <c r="D19" s="33"/>
      <c r="E19" s="33"/>
      <c r="F19" s="65" t="str">
        <f>IF(Pressures!W16=1,"ü","")</f>
        <v/>
      </c>
      <c r="G19" s="66" t="str">
        <f>IF(Pressures!W16=1,"","û")</f>
        <v>û</v>
      </c>
      <c r="H19" s="73" t="s">
        <v>12</v>
      </c>
      <c r="I19" s="67" t="s">
        <v>65</v>
      </c>
      <c r="J19" s="67" t="s">
        <v>22</v>
      </c>
      <c r="K19" s="68" t="s">
        <v>74</v>
      </c>
      <c r="L19" s="68" t="s">
        <v>75</v>
      </c>
      <c r="M19" s="67" t="s">
        <v>100</v>
      </c>
      <c r="N19" s="67">
        <v>1.95</v>
      </c>
      <c r="O19" s="67">
        <v>1.69</v>
      </c>
      <c r="P19" s="69" t="s">
        <v>70</v>
      </c>
      <c r="Q19" s="34"/>
      <c r="R19" s="12"/>
      <c r="S19" s="18"/>
      <c r="T19" s="12"/>
      <c r="U19" s="12"/>
      <c r="V19" s="12"/>
      <c r="W19" s="12"/>
      <c r="X19" s="12"/>
      <c r="Y19" s="12"/>
      <c r="Z19" s="12"/>
    </row>
    <row r="20" spans="1:26" ht="17.5">
      <c r="A20" s="32"/>
      <c r="B20" s="33"/>
      <c r="C20" s="33"/>
      <c r="D20" s="33"/>
      <c r="E20" s="33"/>
      <c r="F20" s="40" t="str">
        <f>IF(Pressures!W17=1,"ü","")</f>
        <v/>
      </c>
      <c r="G20" s="41" t="str">
        <f>IF(Pressures!W17=1,"","û")</f>
        <v>û</v>
      </c>
      <c r="H20" s="71" t="s">
        <v>13</v>
      </c>
      <c r="I20" s="42" t="s">
        <v>65</v>
      </c>
      <c r="J20" s="42" t="s">
        <v>73</v>
      </c>
      <c r="K20" s="43" t="s">
        <v>71</v>
      </c>
      <c r="L20" s="43" t="s">
        <v>72</v>
      </c>
      <c r="M20" s="42" t="s">
        <v>101</v>
      </c>
      <c r="N20" s="42">
        <v>0.5</v>
      </c>
      <c r="O20" s="42">
        <v>0.43</v>
      </c>
      <c r="P20" s="44" t="s">
        <v>70</v>
      </c>
      <c r="Q20" s="34"/>
      <c r="R20" s="12"/>
      <c r="S20" s="18"/>
      <c r="T20" s="12"/>
      <c r="U20" s="12"/>
      <c r="V20" s="12"/>
      <c r="W20" s="12"/>
      <c r="X20" s="12"/>
      <c r="Y20" s="12"/>
      <c r="Z20" s="12"/>
    </row>
    <row r="21" spans="1:26" s="27" customFormat="1" ht="18" thickBot="1">
      <c r="A21" s="60"/>
      <c r="B21" s="61"/>
      <c r="C21" s="61"/>
      <c r="D21" s="61"/>
      <c r="E21" s="61"/>
      <c r="F21" s="48" t="str">
        <f>IF(Pressures!W18=1,"ü","")</f>
        <v/>
      </c>
      <c r="G21" s="49" t="str">
        <f>IF(Pressures!W18=1,"","û")</f>
        <v>û</v>
      </c>
      <c r="H21" s="74" t="s">
        <v>121</v>
      </c>
      <c r="I21" s="50" t="s">
        <v>76</v>
      </c>
      <c r="J21" s="50" t="s">
        <v>73</v>
      </c>
      <c r="K21" s="51" t="s">
        <v>122</v>
      </c>
      <c r="L21" s="51" t="s">
        <v>75</v>
      </c>
      <c r="M21" s="50" t="s">
        <v>122</v>
      </c>
      <c r="N21" s="50">
        <v>1.7</v>
      </c>
      <c r="O21" s="50">
        <v>1.46</v>
      </c>
      <c r="P21" s="52" t="s">
        <v>70</v>
      </c>
      <c r="Q21" s="62"/>
      <c r="R21" s="26"/>
      <c r="S21" s="63"/>
      <c r="T21" s="26"/>
      <c r="U21" s="26"/>
      <c r="V21" s="26"/>
      <c r="W21" s="26"/>
      <c r="X21" s="26"/>
      <c r="Y21" s="26"/>
      <c r="Z21" s="26"/>
    </row>
    <row r="22" spans="1:26" s="27" customFormat="1" ht="17.5">
      <c r="A22" s="32"/>
      <c r="B22" s="33"/>
      <c r="C22" s="33"/>
      <c r="D22" s="33"/>
      <c r="E22" s="33"/>
      <c r="F22" s="53"/>
      <c r="G22" s="54"/>
      <c r="H22" s="55"/>
      <c r="I22" s="36"/>
      <c r="J22" s="36"/>
      <c r="K22" s="56"/>
      <c r="L22" s="56"/>
      <c r="M22" s="36"/>
      <c r="N22" s="36"/>
      <c r="O22" s="36"/>
      <c r="P22" s="36"/>
      <c r="Q22" s="34"/>
      <c r="R22" s="26"/>
      <c r="S22" s="21"/>
      <c r="T22" s="26"/>
      <c r="U22" s="26"/>
      <c r="V22" s="26"/>
      <c r="W22" s="26"/>
      <c r="X22" s="26"/>
      <c r="Y22" s="26"/>
      <c r="Z22" s="26"/>
    </row>
    <row r="23" spans="1:26" ht="15" thickBot="1">
      <c r="A23" s="32"/>
      <c r="B23" s="33" t="s">
        <v>113</v>
      </c>
      <c r="C23" s="33"/>
      <c r="D23" s="33"/>
      <c r="E23" s="33"/>
      <c r="F23" s="33"/>
      <c r="G23" s="33"/>
      <c r="H23" s="33"/>
      <c r="I23" s="33"/>
      <c r="J23" s="33"/>
      <c r="K23" s="56" t="s">
        <v>114</v>
      </c>
      <c r="L23" s="33"/>
      <c r="M23" s="33"/>
      <c r="N23" s="33"/>
      <c r="O23" s="33"/>
      <c r="P23" s="33"/>
      <c r="Q23" s="34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32"/>
      <c r="B24" s="89" t="str">
        <f>IF(Macros!B9=1, "* Contact factory for assistance in sizing liquid applications", "")</f>
        <v>* Contact factory for assistance in sizing liquid applications</v>
      </c>
      <c r="C24" s="90"/>
      <c r="D24" s="90"/>
      <c r="E24" s="90"/>
      <c r="F24" s="90"/>
      <c r="G24" s="90"/>
      <c r="H24" s="90"/>
      <c r="I24" s="91"/>
      <c r="J24" s="33"/>
      <c r="K24" s="89" t="str">
        <f>IF(Pressures!R19=1, "", "* The inlet pressure is too high")</f>
        <v/>
      </c>
      <c r="L24" s="90"/>
      <c r="M24" s="90"/>
      <c r="N24" s="90"/>
      <c r="O24" s="90"/>
      <c r="P24" s="91"/>
      <c r="Q24" s="34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32"/>
      <c r="B25" s="86" t="str">
        <f>IF(Macros!C9=2, "* Back pressure regulators should be sized at 50% capacity", "")</f>
        <v/>
      </c>
      <c r="C25" s="87"/>
      <c r="D25" s="87"/>
      <c r="E25" s="87"/>
      <c r="F25" s="87"/>
      <c r="G25" s="87"/>
      <c r="H25" s="87"/>
      <c r="I25" s="88"/>
      <c r="J25" s="33"/>
      <c r="K25" s="92" t="str">
        <f>IF(Pressures!S19=1, "", "* The pressure differential is too high")</f>
        <v/>
      </c>
      <c r="L25" s="93"/>
      <c r="M25" s="93"/>
      <c r="N25" s="93"/>
      <c r="O25" s="93"/>
      <c r="P25" s="94"/>
      <c r="Q25" s="34"/>
      <c r="R25" s="12"/>
      <c r="S25" s="12"/>
      <c r="T25" s="12"/>
      <c r="U25" s="12"/>
      <c r="V25" s="12"/>
      <c r="W25" s="16"/>
      <c r="X25" s="16"/>
      <c r="Y25" s="12"/>
      <c r="Z25" s="12"/>
    </row>
    <row r="26" spans="1:26">
      <c r="A26" s="32"/>
      <c r="B26" s="84"/>
      <c r="C26" s="76"/>
      <c r="D26" s="76"/>
      <c r="E26" s="76"/>
      <c r="F26" s="76"/>
      <c r="G26" s="76"/>
      <c r="H26" s="76"/>
      <c r="I26" s="85"/>
      <c r="J26" s="33"/>
      <c r="K26" s="95" t="str">
        <f>IF(Pressures!W19=1, "", "* Adjust the size, Cv (Kv) or delta P required to find a suitable valve")</f>
        <v/>
      </c>
      <c r="L26" s="96"/>
      <c r="M26" s="96"/>
      <c r="N26" s="96"/>
      <c r="O26" s="96"/>
      <c r="P26" s="97"/>
      <c r="Q26" s="34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 thickBot="1">
      <c r="A27" s="32"/>
      <c r="B27" s="81"/>
      <c r="C27" s="82"/>
      <c r="D27" s="82"/>
      <c r="E27" s="82"/>
      <c r="F27" s="82"/>
      <c r="G27" s="82"/>
      <c r="H27" s="82"/>
      <c r="I27" s="83"/>
      <c r="J27" s="33"/>
      <c r="K27" s="81"/>
      <c r="L27" s="82"/>
      <c r="M27" s="82"/>
      <c r="N27" s="82"/>
      <c r="O27" s="82"/>
      <c r="P27" s="83"/>
      <c r="Q27" s="34"/>
    </row>
    <row r="28" spans="1:26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</row>
    <row r="29" spans="1:26" ht="15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26">
      <c r="A30" s="12"/>
      <c r="B30" s="12"/>
      <c r="C30" s="12"/>
      <c r="D30" s="12"/>
      <c r="E30" s="12"/>
      <c r="F30" s="12"/>
      <c r="G30" s="12"/>
      <c r="H30" s="12"/>
    </row>
    <row r="31" spans="1:26">
      <c r="A31" s="12"/>
      <c r="B31" s="12"/>
      <c r="C31" s="12"/>
      <c r="D31" s="12"/>
      <c r="E31" s="12"/>
      <c r="F31" s="12"/>
      <c r="G31" s="12"/>
      <c r="H31" s="12"/>
    </row>
    <row r="32" spans="1:26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C44" s="12"/>
      <c r="D44" s="12"/>
      <c r="E44" s="12"/>
      <c r="F44" s="12"/>
      <c r="G44" s="12"/>
      <c r="H44" s="12"/>
    </row>
    <row r="45" spans="1:8">
      <c r="C45" s="12"/>
      <c r="D45" s="12"/>
      <c r="E45" s="12"/>
      <c r="F45" s="12"/>
      <c r="G45" s="12"/>
      <c r="H45" s="12"/>
    </row>
  </sheetData>
  <mergeCells count="16">
    <mergeCell ref="K27:P27"/>
    <mergeCell ref="B27:I27"/>
    <mergeCell ref="B26:I26"/>
    <mergeCell ref="B25:I25"/>
    <mergeCell ref="B24:I24"/>
    <mergeCell ref="K24:P24"/>
    <mergeCell ref="K25:P25"/>
    <mergeCell ref="K26:P26"/>
    <mergeCell ref="B2:N3"/>
    <mergeCell ref="F6:G6"/>
    <mergeCell ref="B19:C19"/>
    <mergeCell ref="B13:C13"/>
    <mergeCell ref="B10:C10"/>
    <mergeCell ref="B7:C7"/>
    <mergeCell ref="B5:C5"/>
    <mergeCell ref="G4:L4"/>
  </mergeCells>
  <hyperlinks>
    <hyperlink ref="H18" r:id="rId1" xr:uid="{00000000-0004-0000-0000-000000000000}"/>
    <hyperlink ref="H19" r:id="rId2" xr:uid="{00000000-0004-0000-0000-000001000000}"/>
    <hyperlink ref="H20" r:id="rId3" xr:uid="{00000000-0004-0000-0000-000002000000}"/>
    <hyperlink ref="H7" r:id="rId4" xr:uid="{00000000-0004-0000-0000-000003000000}"/>
    <hyperlink ref="H8" r:id="rId5" xr:uid="{00000000-0004-0000-0000-000004000000}"/>
    <hyperlink ref="H9" r:id="rId6" xr:uid="{00000000-0004-0000-0000-000005000000}"/>
    <hyperlink ref="H10" r:id="rId7" xr:uid="{00000000-0004-0000-0000-000006000000}"/>
    <hyperlink ref="H11" r:id="rId8" xr:uid="{00000000-0004-0000-0000-000007000000}"/>
    <hyperlink ref="H12" r:id="rId9" xr:uid="{00000000-0004-0000-0000-000008000000}"/>
    <hyperlink ref="H13" r:id="rId10" xr:uid="{00000000-0004-0000-0000-000009000000}"/>
    <hyperlink ref="H14" r:id="rId11" xr:uid="{00000000-0004-0000-0000-00000A000000}"/>
    <hyperlink ref="H15" r:id="rId12" xr:uid="{00000000-0004-0000-0000-00000B000000}"/>
    <hyperlink ref="H16" r:id="rId13" xr:uid="{00000000-0004-0000-0000-00000C000000}"/>
    <hyperlink ref="H21" r:id="rId14" xr:uid="{00000000-0004-0000-0000-00000D000000}"/>
  </hyperlinks>
  <pageMargins left="0.7" right="0.7" top="0.75" bottom="0.75" header="0.3" footer="0.3"/>
  <pageSetup orientation="portrait" verticalDpi="0" r:id="rId15"/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18" name="Drop Down 6">
              <controlPr defaultSize="0" autoLine="0" autoPict="0">
                <anchor moveWithCells="1">
                  <from>
                    <xdr:col>0</xdr:col>
                    <xdr:colOff>1295400</xdr:colOff>
                    <xdr:row>13</xdr:row>
                    <xdr:rowOff>12700</xdr:rowOff>
                  </from>
                  <to>
                    <xdr:col>2</xdr:col>
                    <xdr:colOff>565150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9" name="Drop Down 8">
              <controlPr defaultSize="0" autoLine="0" autoPict="0">
                <anchor moveWithCells="1">
                  <from>
                    <xdr:col>0</xdr:col>
                    <xdr:colOff>1289050</xdr:colOff>
                    <xdr:row>7</xdr:row>
                    <xdr:rowOff>12700</xdr:rowOff>
                  </from>
                  <to>
                    <xdr:col>2</xdr:col>
                    <xdr:colOff>584200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0" name="Drop Down 10">
              <controlPr defaultSize="0" autoLine="0" autoPict="0">
                <anchor moveWithCells="1">
                  <from>
                    <xdr:col>0</xdr:col>
                    <xdr:colOff>1289050</xdr:colOff>
                    <xdr:row>10</xdr:row>
                    <xdr:rowOff>19050</xdr:rowOff>
                  </from>
                  <to>
                    <xdr:col>2</xdr:col>
                    <xdr:colOff>584200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1" name="Drop Down 12">
              <controlPr defaultSize="0" autoLine="0" autoPict="0">
                <anchor moveWithCells="1">
                  <from>
                    <xdr:col>0</xdr:col>
                    <xdr:colOff>1289050</xdr:colOff>
                    <xdr:row>5</xdr:row>
                    <xdr:rowOff>31750</xdr:rowOff>
                  </from>
                  <to>
                    <xdr:col>2</xdr:col>
                    <xdr:colOff>584200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2" name="Drop Down 14">
              <controlPr defaultSize="0" autoLine="0" autoPict="0">
                <anchor moveWithCells="1">
                  <from>
                    <xdr:col>0</xdr:col>
                    <xdr:colOff>1270000</xdr:colOff>
                    <xdr:row>19</xdr:row>
                    <xdr:rowOff>19050</xdr:rowOff>
                  </from>
                  <to>
                    <xdr:col>2</xdr:col>
                    <xdr:colOff>584200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9"/>
  <sheetViews>
    <sheetView zoomScale="205" zoomScaleNormal="205" workbookViewId="0">
      <selection activeCell="A2" sqref="A2"/>
    </sheetView>
  </sheetViews>
  <sheetFormatPr defaultRowHeight="14.5"/>
  <cols>
    <col min="1" max="2" width="10.453125" bestFit="1" customWidth="1"/>
    <col min="3" max="3" width="23.453125" bestFit="1" customWidth="1"/>
    <col min="5" max="5" width="10.453125" bestFit="1" customWidth="1"/>
    <col min="6" max="6" width="19.26953125" customWidth="1"/>
  </cols>
  <sheetData>
    <row r="1" spans="1:8">
      <c r="A1" s="18" t="s">
        <v>36</v>
      </c>
      <c r="B1" s="18" t="s">
        <v>38</v>
      </c>
      <c r="C1" s="18" t="s">
        <v>41</v>
      </c>
      <c r="D1" s="18" t="s">
        <v>19</v>
      </c>
      <c r="E1" s="18" t="s">
        <v>38</v>
      </c>
      <c r="F1" s="18" t="s">
        <v>51</v>
      </c>
      <c r="G1" s="18" t="s">
        <v>52</v>
      </c>
      <c r="H1" s="18" t="s">
        <v>53</v>
      </c>
    </row>
    <row r="2" spans="1:8">
      <c r="A2" s="18" t="s">
        <v>37</v>
      </c>
      <c r="B2" s="18" t="s">
        <v>49</v>
      </c>
      <c r="C2" s="18" t="s">
        <v>42</v>
      </c>
      <c r="D2" s="18" t="s">
        <v>20</v>
      </c>
      <c r="E2" s="18" t="s">
        <v>49</v>
      </c>
      <c r="F2" s="18" t="s">
        <v>55</v>
      </c>
      <c r="G2" s="18"/>
      <c r="H2" s="18"/>
    </row>
    <row r="3" spans="1:8">
      <c r="A3" s="18" t="s">
        <v>23</v>
      </c>
      <c r="B3" s="18" t="s">
        <v>39</v>
      </c>
      <c r="C3" s="18" t="s">
        <v>43</v>
      </c>
      <c r="D3" s="18" t="s">
        <v>21</v>
      </c>
      <c r="E3" s="18" t="s">
        <v>39</v>
      </c>
      <c r="F3" s="18" t="s">
        <v>56</v>
      </c>
      <c r="G3" s="18"/>
      <c r="H3" s="18"/>
    </row>
    <row r="4" spans="1:8">
      <c r="A4" s="18"/>
      <c r="B4" s="18"/>
      <c r="C4" s="18"/>
      <c r="D4" s="18" t="s">
        <v>22</v>
      </c>
      <c r="E4" s="18"/>
      <c r="F4" s="18" t="s">
        <v>57</v>
      </c>
      <c r="G4" s="18"/>
      <c r="H4" s="18"/>
    </row>
    <row r="5" spans="1:8">
      <c r="A5" s="18"/>
      <c r="B5" s="18"/>
      <c r="C5" s="18"/>
      <c r="D5" s="18" t="s">
        <v>28</v>
      </c>
      <c r="E5" s="18"/>
      <c r="F5" s="18"/>
      <c r="G5" s="18"/>
      <c r="H5" s="18"/>
    </row>
    <row r="6" spans="1:8">
      <c r="A6" s="18"/>
      <c r="B6" s="18"/>
      <c r="C6" s="18"/>
      <c r="D6" s="18" t="s">
        <v>33</v>
      </c>
      <c r="E6" s="18"/>
      <c r="F6" s="18"/>
      <c r="G6" s="18"/>
      <c r="H6" s="18"/>
    </row>
    <row r="7" spans="1:8">
      <c r="A7" s="18"/>
      <c r="B7" s="18"/>
      <c r="C7" s="18"/>
      <c r="D7" s="18" t="s">
        <v>27</v>
      </c>
      <c r="E7" s="18"/>
      <c r="F7" s="18"/>
      <c r="G7" s="18"/>
      <c r="H7" s="18"/>
    </row>
    <row r="8" spans="1:8" ht="15" thickBot="1"/>
    <row r="9" spans="1:8" ht="15" thickBot="1">
      <c r="A9" s="19">
        <v>1</v>
      </c>
      <c r="B9" s="19">
        <v>1</v>
      </c>
      <c r="C9" s="19">
        <v>1</v>
      </c>
      <c r="D9" s="19">
        <v>3</v>
      </c>
      <c r="E9" s="19">
        <v>1</v>
      </c>
      <c r="F9" s="19">
        <v>1</v>
      </c>
      <c r="G9" s="20">
        <f>IF(A9=2, Cover!C16*14.50377, Cover!C16)</f>
        <v>800</v>
      </c>
      <c r="H9" s="19">
        <f>IF(A9=2, Cover!C17*14.50377, Cover!C17)</f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9"/>
  <sheetViews>
    <sheetView topLeftCell="A3" zoomScale="145" zoomScaleNormal="145" workbookViewId="0">
      <selection activeCell="S23" sqref="S23"/>
    </sheetView>
  </sheetViews>
  <sheetFormatPr defaultRowHeight="14.5"/>
  <cols>
    <col min="19" max="19" width="8.453125" bestFit="1" customWidth="1"/>
    <col min="20" max="21" width="8.453125" customWidth="1"/>
  </cols>
  <sheetData>
    <row r="1" spans="1:23" ht="3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7"/>
    </row>
    <row r="2" spans="1:23" ht="3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7"/>
    </row>
    <row r="3" spans="1:23" ht="43.5">
      <c r="A3" s="18" t="s">
        <v>0</v>
      </c>
      <c r="B3" s="18" t="s">
        <v>41</v>
      </c>
      <c r="C3" s="18" t="s">
        <v>38</v>
      </c>
      <c r="D3" s="99" t="s">
        <v>19</v>
      </c>
      <c r="E3" s="99"/>
      <c r="F3" s="99"/>
      <c r="G3" s="99"/>
      <c r="H3" s="18" t="s">
        <v>51</v>
      </c>
      <c r="I3" s="24" t="s">
        <v>14</v>
      </c>
      <c r="J3" s="24" t="s">
        <v>15</v>
      </c>
      <c r="K3" s="24" t="s">
        <v>16</v>
      </c>
      <c r="L3" s="24" t="s">
        <v>25</v>
      </c>
      <c r="M3" s="18"/>
      <c r="N3" s="24" t="s">
        <v>41</v>
      </c>
      <c r="O3" s="24" t="s">
        <v>38</v>
      </c>
      <c r="P3" s="24" t="s">
        <v>19</v>
      </c>
      <c r="Q3" s="24" t="s">
        <v>50</v>
      </c>
      <c r="R3" s="24" t="s">
        <v>44</v>
      </c>
      <c r="S3" s="24" t="s">
        <v>48</v>
      </c>
      <c r="T3" s="24" t="s">
        <v>45</v>
      </c>
      <c r="U3" s="24" t="s">
        <v>46</v>
      </c>
      <c r="V3" s="18"/>
      <c r="W3" s="24" t="s">
        <v>47</v>
      </c>
    </row>
    <row r="4" spans="1:23">
      <c r="A4" s="18" t="s">
        <v>1</v>
      </c>
      <c r="B4" s="18">
        <v>1</v>
      </c>
      <c r="C4" s="18">
        <v>1</v>
      </c>
      <c r="D4" s="18">
        <v>1</v>
      </c>
      <c r="E4" s="18">
        <v>2</v>
      </c>
      <c r="F4" s="18">
        <v>3</v>
      </c>
      <c r="G4" s="18"/>
      <c r="H4" s="18">
        <v>1</v>
      </c>
      <c r="I4" s="22">
        <v>4000</v>
      </c>
      <c r="J4" s="22">
        <v>3000</v>
      </c>
      <c r="K4" s="22">
        <v>5</v>
      </c>
      <c r="L4" s="22">
        <v>750</v>
      </c>
      <c r="M4" s="18"/>
      <c r="N4" s="18">
        <f>IF(Macros!C9=Pressures!B4, 1, 0)</f>
        <v>1</v>
      </c>
      <c r="O4" s="18">
        <f>IF(Macros!B9=Pressures!C4, 1, )</f>
        <v>1</v>
      </c>
      <c r="P4" s="18">
        <f>IF(COUNTIF(D4:G4,Macros!D9),1,0)</f>
        <v>1</v>
      </c>
      <c r="Q4" s="18">
        <f>IF(Macros!F9=Pressures!H4,1,0)</f>
        <v>1</v>
      </c>
      <c r="R4" s="18">
        <f>IF(Macros!G9&lt;=Pressures!I4, 1, 0)</f>
        <v>1</v>
      </c>
      <c r="S4" s="18">
        <f>IF((Macros!G9-Macros!H9)&lt;=Pressures!J4, 1, 0)</f>
        <v>1</v>
      </c>
      <c r="T4" s="18">
        <f>IF(Macros!H9&gt;=Pressures!K4, 1, 0)</f>
        <v>1</v>
      </c>
      <c r="U4" s="18">
        <f>IF(Macros!H9&lt;=Pressures!L4, 1, 0)</f>
        <v>1</v>
      </c>
      <c r="V4" s="18"/>
      <c r="W4" s="18">
        <f>IF(SUM(N4:U4)=8, 1, )</f>
        <v>1</v>
      </c>
    </row>
    <row r="5" spans="1:23">
      <c r="A5" s="18" t="s">
        <v>2</v>
      </c>
      <c r="B5" s="18">
        <v>1</v>
      </c>
      <c r="C5" s="18">
        <v>1</v>
      </c>
      <c r="D5" s="18"/>
      <c r="E5" s="18">
        <v>2</v>
      </c>
      <c r="F5" s="18">
        <v>3</v>
      </c>
      <c r="G5" s="18"/>
      <c r="H5" s="18">
        <v>2</v>
      </c>
      <c r="I5" s="22">
        <v>4000</v>
      </c>
      <c r="J5" s="22">
        <v>3000</v>
      </c>
      <c r="K5" s="22">
        <v>2</v>
      </c>
      <c r="L5" s="22">
        <v>450</v>
      </c>
      <c r="M5" s="18"/>
      <c r="N5" s="18">
        <f>IF(Macros!C9=Pressures!B5, 1, 0)</f>
        <v>1</v>
      </c>
      <c r="O5" s="18">
        <f>IF(Macros!B9=Pressures!C5, 1, )</f>
        <v>1</v>
      </c>
      <c r="P5" s="18">
        <f>IF(COUNTIF(D5:G5,Macros!D9),1,0)</f>
        <v>1</v>
      </c>
      <c r="Q5" s="18">
        <f>IF(Macros!F9=Pressures!H5,1,0)</f>
        <v>0</v>
      </c>
      <c r="R5" s="18">
        <f>IF(Macros!G9&lt;=Pressures!I5, 1, 0)</f>
        <v>1</v>
      </c>
      <c r="S5" s="18">
        <f>IF((Macros!G9-Macros!H9)&lt;=Pressures!J5, 1, 0)</f>
        <v>1</v>
      </c>
      <c r="T5" s="18">
        <f>IF(Macros!H9&gt;=Pressures!K5, 1, 0)</f>
        <v>1</v>
      </c>
      <c r="U5" s="18">
        <f>IF(Macros!H9&lt;=Pressures!L5, 1, 0)</f>
        <v>1</v>
      </c>
      <c r="V5" s="18"/>
      <c r="W5" s="18">
        <f t="shared" ref="W5:W18" si="0">IF(SUM(N5:U5)=8, 1, )</f>
        <v>0</v>
      </c>
    </row>
    <row r="6" spans="1:23">
      <c r="A6" s="18" t="s">
        <v>26</v>
      </c>
      <c r="B6" s="18">
        <v>1</v>
      </c>
      <c r="C6" s="18">
        <v>1</v>
      </c>
      <c r="D6" s="18">
        <v>3</v>
      </c>
      <c r="E6" s="18">
        <v>4</v>
      </c>
      <c r="F6" s="18">
        <v>6</v>
      </c>
      <c r="G6" s="18"/>
      <c r="H6" s="18">
        <v>3</v>
      </c>
      <c r="I6" s="22">
        <v>230</v>
      </c>
      <c r="J6" s="22">
        <v>230</v>
      </c>
      <c r="K6" s="22">
        <v>1</v>
      </c>
      <c r="L6" s="22">
        <v>150</v>
      </c>
      <c r="M6" s="18"/>
      <c r="N6" s="18">
        <f>IF(Macros!C9=Pressures!B6, 1, 0)</f>
        <v>1</v>
      </c>
      <c r="O6" s="18">
        <f>IF(Macros!B9=Pressures!C6, 1, )</f>
        <v>1</v>
      </c>
      <c r="P6" s="18">
        <f>IF(COUNTIF(D6:G6,Macros!D9),1,0)</f>
        <v>1</v>
      </c>
      <c r="Q6" s="18">
        <f>IF(Macros!F9=Pressures!H6,1,0)</f>
        <v>0</v>
      </c>
      <c r="R6" s="18">
        <f>IF(Macros!G9&lt;=Pressures!I6, 1, 0)</f>
        <v>0</v>
      </c>
      <c r="S6" s="18">
        <f>IF((Macros!G9-Macros!H9)&lt;=Pressures!J6, 1, 0)</f>
        <v>0</v>
      </c>
      <c r="T6" s="18">
        <f>IF(Macros!H9&gt;=Pressures!K6, 1, 0)</f>
        <v>1</v>
      </c>
      <c r="U6" s="18">
        <f>IF(Macros!H9&lt;=Pressures!L6, 1, 0)</f>
        <v>0</v>
      </c>
      <c r="V6" s="18"/>
      <c r="W6" s="18">
        <f t="shared" si="0"/>
        <v>0</v>
      </c>
    </row>
    <row r="7" spans="1:23">
      <c r="A7" s="18" t="s">
        <v>3</v>
      </c>
      <c r="B7" s="18">
        <v>1</v>
      </c>
      <c r="C7" s="18">
        <v>1</v>
      </c>
      <c r="D7" s="18"/>
      <c r="E7" s="18">
        <v>2</v>
      </c>
      <c r="F7" s="18">
        <v>3</v>
      </c>
      <c r="G7" s="18"/>
      <c r="H7" s="18">
        <v>2</v>
      </c>
      <c r="I7" s="22">
        <v>250</v>
      </c>
      <c r="J7" s="22">
        <v>250</v>
      </c>
      <c r="K7" s="22">
        <v>1</v>
      </c>
      <c r="L7" s="22">
        <v>50</v>
      </c>
      <c r="M7" s="18"/>
      <c r="N7" s="18">
        <f>IF(Macros!C9=Pressures!B7, 1, 0)</f>
        <v>1</v>
      </c>
      <c r="O7" s="18">
        <f>IF(Macros!B9=Pressures!C7, 1, )</f>
        <v>1</v>
      </c>
      <c r="P7" s="18">
        <f>IF(COUNTIF(D7:G7,Macros!D9),1,0)</f>
        <v>1</v>
      </c>
      <c r="Q7" s="18">
        <f>IF(Macros!F9=Pressures!H7,1,0)</f>
        <v>0</v>
      </c>
      <c r="R7" s="18">
        <f>IF(Macros!G9&lt;=Pressures!I7, 1, 0)</f>
        <v>0</v>
      </c>
      <c r="S7" s="18">
        <f>IF((Macros!G9-Macros!H9)&lt;=Pressures!J7, 1, 0)</f>
        <v>0</v>
      </c>
      <c r="T7" s="18">
        <f>IF(Macros!H9&gt;=Pressures!K7, 1, 0)</f>
        <v>1</v>
      </c>
      <c r="U7" s="18">
        <f>IF(Macros!H9&lt;=Pressures!L7, 1, 0)</f>
        <v>0</v>
      </c>
      <c r="V7" s="18"/>
      <c r="W7" s="18">
        <f t="shared" si="0"/>
        <v>0</v>
      </c>
    </row>
    <row r="8" spans="1:23">
      <c r="A8" s="18" t="s">
        <v>4</v>
      </c>
      <c r="B8" s="18">
        <v>1</v>
      </c>
      <c r="C8" s="18">
        <v>1</v>
      </c>
      <c r="D8" s="18">
        <v>1</v>
      </c>
      <c r="E8" s="18">
        <v>2</v>
      </c>
      <c r="F8" s="18">
        <v>3</v>
      </c>
      <c r="G8" s="18"/>
      <c r="H8" s="18">
        <v>1</v>
      </c>
      <c r="I8" s="22">
        <v>250</v>
      </c>
      <c r="J8" s="22">
        <v>250</v>
      </c>
      <c r="K8" s="22">
        <v>1</v>
      </c>
      <c r="L8" s="22">
        <v>100</v>
      </c>
      <c r="M8" s="18"/>
      <c r="N8" s="18">
        <f>IF(Macros!C9=Pressures!B8, 1, 0)</f>
        <v>1</v>
      </c>
      <c r="O8" s="18">
        <f>IF(Macros!B9=Pressures!C8, 1, )</f>
        <v>1</v>
      </c>
      <c r="P8" s="18">
        <f>IF(COUNTIF(D8:G8,Macros!D9),1,0)</f>
        <v>1</v>
      </c>
      <c r="Q8" s="18">
        <f>IF(Macros!F9=Pressures!H8,1,0)</f>
        <v>1</v>
      </c>
      <c r="R8" s="18">
        <f>IF(Macros!G9&lt;=Pressures!I8, 1, 0)</f>
        <v>0</v>
      </c>
      <c r="S8" s="18">
        <f>IF((Macros!G9-Macros!H9)&lt;=Pressures!J8, 1, 0)</f>
        <v>0</v>
      </c>
      <c r="T8" s="18">
        <f>IF(Macros!H9&gt;=Pressures!K8, 1, 0)</f>
        <v>1</v>
      </c>
      <c r="U8" s="18">
        <f>IF(Macros!H9&lt;=Pressures!L8, 1, 0)</f>
        <v>0</v>
      </c>
      <c r="V8" s="18"/>
      <c r="W8" s="18">
        <f t="shared" si="0"/>
        <v>0</v>
      </c>
    </row>
    <row r="9" spans="1:23">
      <c r="A9" s="18" t="s">
        <v>5</v>
      </c>
      <c r="B9" s="18">
        <v>1</v>
      </c>
      <c r="C9" s="18">
        <v>1</v>
      </c>
      <c r="D9" s="18">
        <v>1</v>
      </c>
      <c r="E9" s="18"/>
      <c r="F9" s="18"/>
      <c r="G9" s="18"/>
      <c r="H9" s="18">
        <v>1</v>
      </c>
      <c r="I9" s="23">
        <v>10100</v>
      </c>
      <c r="J9" s="22">
        <v>3000</v>
      </c>
      <c r="K9" s="25">
        <v>930</v>
      </c>
      <c r="L9" s="22">
        <v>9135</v>
      </c>
      <c r="M9" s="18"/>
      <c r="N9" s="18">
        <f>IF(Macros!C9=Pressures!B9, 1, 0)</f>
        <v>1</v>
      </c>
      <c r="O9" s="18">
        <f>IF(Macros!B9=Pressures!C9, 1, )</f>
        <v>1</v>
      </c>
      <c r="P9" s="18">
        <f>IF(COUNTIF(D9:G9,Macros!D9),1,0)</f>
        <v>0</v>
      </c>
      <c r="Q9" s="18">
        <f>IF(Macros!F9=Pressures!H9,1,0)</f>
        <v>1</v>
      </c>
      <c r="R9" s="18">
        <f>IF(Macros!G9&lt;=Pressures!I9, 1, 0)</f>
        <v>1</v>
      </c>
      <c r="S9" s="18">
        <f>IF((Macros!G9-Macros!H9)&lt;=Pressures!J9, 1, 0)</f>
        <v>1</v>
      </c>
      <c r="T9" s="18">
        <f>IF(Macros!H9&gt;=Pressures!K9, 1, 0)</f>
        <v>0</v>
      </c>
      <c r="U9" s="18">
        <f>IF(Macros!H9&lt;=Pressures!L9, 1, 0)</f>
        <v>1</v>
      </c>
      <c r="V9" s="18"/>
      <c r="W9" s="18">
        <f t="shared" si="0"/>
        <v>0</v>
      </c>
    </row>
    <row r="10" spans="1:23">
      <c r="A10" s="18" t="s">
        <v>6</v>
      </c>
      <c r="B10" s="18">
        <v>1</v>
      </c>
      <c r="C10" s="18">
        <v>1</v>
      </c>
      <c r="D10" s="18">
        <v>1</v>
      </c>
      <c r="E10" s="18"/>
      <c r="F10" s="18"/>
      <c r="G10" s="18"/>
      <c r="H10" s="18">
        <v>1</v>
      </c>
      <c r="I10" s="22">
        <v>4000</v>
      </c>
      <c r="J10" s="22">
        <v>3000</v>
      </c>
      <c r="K10" s="22">
        <v>5</v>
      </c>
      <c r="L10" s="22">
        <v>800</v>
      </c>
      <c r="M10" s="18"/>
      <c r="N10" s="18">
        <f>IF(Macros!C9=Pressures!B10, 1, 0)</f>
        <v>1</v>
      </c>
      <c r="O10" s="18">
        <f>IF(Macros!B9=Pressures!C10, 1, )</f>
        <v>1</v>
      </c>
      <c r="P10" s="18">
        <f>IF(COUNTIF(D10:G10,Macros!D9),1,0)</f>
        <v>0</v>
      </c>
      <c r="Q10" s="18">
        <f>IF(Macros!F9=Pressures!H10,1,0)</f>
        <v>1</v>
      </c>
      <c r="R10" s="18">
        <f>IF(Macros!G9&lt;=Pressures!I10, 1, 0)</f>
        <v>1</v>
      </c>
      <c r="S10" s="18">
        <f>IF((Macros!G9-Macros!H9)&lt;=Pressures!J10, 1, 0)</f>
        <v>1</v>
      </c>
      <c r="T10" s="18">
        <f>IF(Macros!H9&gt;=Pressures!K10, 1, 0)</f>
        <v>1</v>
      </c>
      <c r="U10" s="18">
        <f>IF(Macros!H9&lt;=Pressures!L10, 1, 0)</f>
        <v>1</v>
      </c>
      <c r="V10" s="18"/>
      <c r="W10" s="18">
        <f t="shared" si="0"/>
        <v>0</v>
      </c>
    </row>
    <row r="11" spans="1:23">
      <c r="A11" s="18" t="s">
        <v>7</v>
      </c>
      <c r="B11" s="18">
        <v>1</v>
      </c>
      <c r="C11" s="18">
        <v>1</v>
      </c>
      <c r="D11" s="18">
        <v>3</v>
      </c>
      <c r="E11" s="18">
        <v>4</v>
      </c>
      <c r="F11" s="18">
        <v>6</v>
      </c>
      <c r="G11" s="18"/>
      <c r="H11" s="18">
        <v>3</v>
      </c>
      <c r="I11" s="22">
        <v>5800</v>
      </c>
      <c r="J11" s="22">
        <v>3000</v>
      </c>
      <c r="K11" s="25">
        <v>930</v>
      </c>
      <c r="L11" s="22">
        <v>5800</v>
      </c>
      <c r="M11" s="18"/>
      <c r="N11" s="18">
        <f>IF(Macros!C9=Pressures!B11, 1, 0)</f>
        <v>1</v>
      </c>
      <c r="O11" s="18">
        <f>IF(Macros!B9=Pressures!C11, 1, )</f>
        <v>1</v>
      </c>
      <c r="P11" s="18">
        <f>IF(COUNTIF(D11:G11,Macros!D9),1,0)</f>
        <v>1</v>
      </c>
      <c r="Q11" s="18">
        <f>IF(Macros!F9=Pressures!H11,1,0)</f>
        <v>0</v>
      </c>
      <c r="R11" s="18">
        <f>IF(Macros!G9&lt;=Pressures!I11, 1, 0)</f>
        <v>1</v>
      </c>
      <c r="S11" s="18">
        <f>IF((Macros!G9-Macros!H9)&lt;=Pressures!J11, 1, 0)</f>
        <v>1</v>
      </c>
      <c r="T11" s="18">
        <f>IF(Macros!H9&gt;=Pressures!K11, 1, 0)</f>
        <v>0</v>
      </c>
      <c r="U11" s="18">
        <f>IF(Macros!H9&lt;=Pressures!L11, 1, 0)</f>
        <v>1</v>
      </c>
      <c r="V11" s="18"/>
      <c r="W11" s="18">
        <f t="shared" si="0"/>
        <v>0</v>
      </c>
    </row>
    <row r="12" spans="1:23">
      <c r="A12" s="18" t="s">
        <v>8</v>
      </c>
      <c r="B12" s="18">
        <v>1</v>
      </c>
      <c r="C12" s="18">
        <v>1</v>
      </c>
      <c r="D12" s="18">
        <v>3</v>
      </c>
      <c r="E12" s="18">
        <v>4</v>
      </c>
      <c r="F12" s="18">
        <v>6</v>
      </c>
      <c r="G12" s="18"/>
      <c r="H12" s="18">
        <v>3</v>
      </c>
      <c r="I12" s="22">
        <v>5800</v>
      </c>
      <c r="J12" s="22">
        <v>3000</v>
      </c>
      <c r="K12" s="25">
        <v>50</v>
      </c>
      <c r="L12" s="22">
        <v>1160</v>
      </c>
      <c r="M12" s="18"/>
      <c r="N12" s="18">
        <f>IF(Macros!C9=Pressures!B12, 1, 0)</f>
        <v>1</v>
      </c>
      <c r="O12" s="18">
        <f>IF(Macros!B9=Pressures!C12, 1, )</f>
        <v>1</v>
      </c>
      <c r="P12" s="18">
        <f>IF(COUNTIF(D12:G12,Macros!D9),1,0)</f>
        <v>1</v>
      </c>
      <c r="Q12" s="18">
        <f>IF(Macros!F9=Pressures!H12,1,0)</f>
        <v>0</v>
      </c>
      <c r="R12" s="18">
        <f>IF(Macros!G9&lt;=Pressures!I12, 1, 0)</f>
        <v>1</v>
      </c>
      <c r="S12" s="18">
        <f>IF((Macros!G9-Macros!H9)&lt;=Pressures!J12, 1, 0)</f>
        <v>1</v>
      </c>
      <c r="T12" s="18">
        <f>IF(Macros!H9&gt;=Pressures!K12, 1, 0)</f>
        <v>1</v>
      </c>
      <c r="U12" s="18">
        <f>IF(Macros!H9&lt;=Pressures!L12, 1, 0)</f>
        <v>1</v>
      </c>
      <c r="V12" s="18"/>
      <c r="W12" s="18">
        <f t="shared" si="0"/>
        <v>0</v>
      </c>
    </row>
    <row r="13" spans="1:23">
      <c r="A13" s="18" t="s">
        <v>9</v>
      </c>
      <c r="B13" s="18">
        <v>1</v>
      </c>
      <c r="C13" s="18">
        <v>2</v>
      </c>
      <c r="D13" s="18">
        <v>1</v>
      </c>
      <c r="E13" s="18">
        <v>2</v>
      </c>
      <c r="F13" s="18">
        <v>3</v>
      </c>
      <c r="G13" s="18">
        <v>5</v>
      </c>
      <c r="H13" s="18">
        <v>1</v>
      </c>
      <c r="I13" s="22">
        <v>10000</v>
      </c>
      <c r="J13" s="22">
        <v>9995</v>
      </c>
      <c r="K13" s="22">
        <v>5</v>
      </c>
      <c r="L13" s="22">
        <v>10000</v>
      </c>
      <c r="M13" s="18"/>
      <c r="N13" s="18">
        <f>IF(Macros!C9=Pressures!B13, 1, 0)</f>
        <v>1</v>
      </c>
      <c r="O13" s="18">
        <f>IF(Macros!B9=Pressures!C13, 1, )</f>
        <v>0</v>
      </c>
      <c r="P13" s="18">
        <f>IF(COUNTIF(D13:G13,Macros!D9),1,0)</f>
        <v>1</v>
      </c>
      <c r="Q13" s="18">
        <f>IF(Macros!F9=Pressures!H13,1,0)</f>
        <v>1</v>
      </c>
      <c r="R13" s="18">
        <f>IF(Macros!G9&lt;=Pressures!I13, 1, 0)</f>
        <v>1</v>
      </c>
      <c r="S13" s="18">
        <f>IF((Macros!G9-Macros!H9)&lt;=Pressures!J13, 1, 0)</f>
        <v>1</v>
      </c>
      <c r="T13" s="18">
        <f>IF(Macros!H9&gt;=Pressures!K13, 1, 0)</f>
        <v>1</v>
      </c>
      <c r="U13" s="18">
        <f>IF(Macros!H9&lt;=Pressures!L13, 1, 0)</f>
        <v>1</v>
      </c>
      <c r="V13" s="18"/>
      <c r="W13" s="18">
        <f t="shared" si="0"/>
        <v>0</v>
      </c>
    </row>
    <row r="14" spans="1:23">
      <c r="A14" s="18" t="s">
        <v>10</v>
      </c>
      <c r="B14" s="18">
        <v>1</v>
      </c>
      <c r="C14" s="18">
        <v>1</v>
      </c>
      <c r="D14" s="18">
        <v>1</v>
      </c>
      <c r="E14" s="18"/>
      <c r="F14" s="18"/>
      <c r="G14" s="18"/>
      <c r="H14" s="18">
        <v>1</v>
      </c>
      <c r="I14" s="22">
        <v>3000</v>
      </c>
      <c r="J14" s="22">
        <v>2999</v>
      </c>
      <c r="K14" s="22">
        <v>1</v>
      </c>
      <c r="L14" s="22">
        <v>100</v>
      </c>
      <c r="M14" s="18"/>
      <c r="N14" s="18">
        <f>IF(Macros!C9=Pressures!B14, 1, 0)</f>
        <v>1</v>
      </c>
      <c r="O14" s="18">
        <f>IF(Macros!B9=Pressures!C14, 1, )</f>
        <v>1</v>
      </c>
      <c r="P14" s="18">
        <f>IF(COUNTIF(D14:G14,Macros!D9),1,0)</f>
        <v>0</v>
      </c>
      <c r="Q14" s="18">
        <f>IF(Macros!F9=Pressures!H14,1,0)</f>
        <v>1</v>
      </c>
      <c r="R14" s="18">
        <f>IF(Macros!G9&lt;=Pressures!I14, 1, 0)</f>
        <v>1</v>
      </c>
      <c r="S14" s="18">
        <f>IF((Macros!G9-Macros!H9)&lt;=Pressures!J14, 1, 0)</f>
        <v>1</v>
      </c>
      <c r="T14" s="18">
        <f>IF(Macros!H9&gt;=Pressures!K14, 1, 0)</f>
        <v>1</v>
      </c>
      <c r="U14" s="18">
        <f>IF(Macros!H9&lt;=Pressures!L14, 1, 0)</f>
        <v>0</v>
      </c>
      <c r="V14" s="18"/>
      <c r="W14" s="18">
        <f t="shared" si="0"/>
        <v>0</v>
      </c>
    </row>
    <row r="15" spans="1:23">
      <c r="A15" s="18" t="s">
        <v>11</v>
      </c>
      <c r="B15" s="18">
        <v>2</v>
      </c>
      <c r="C15" s="18">
        <v>1</v>
      </c>
      <c r="D15" s="18">
        <v>1</v>
      </c>
      <c r="E15" s="18">
        <v>2</v>
      </c>
      <c r="F15" s="18">
        <v>3</v>
      </c>
      <c r="G15" s="18"/>
      <c r="H15" s="18">
        <v>1</v>
      </c>
      <c r="I15" s="22">
        <v>1000</v>
      </c>
      <c r="J15" s="22">
        <v>995</v>
      </c>
      <c r="K15" s="22">
        <v>5</v>
      </c>
      <c r="L15" s="22">
        <v>750</v>
      </c>
      <c r="M15" s="18"/>
      <c r="N15" s="18">
        <f>IF(Macros!C9=Pressures!B15, 1, 0)</f>
        <v>0</v>
      </c>
      <c r="O15" s="18">
        <f>IF(Macros!B9=Pressures!C15, 1, )</f>
        <v>1</v>
      </c>
      <c r="P15" s="18">
        <f>IF(COUNTIF(D15:G15,Macros!D9),1,0)</f>
        <v>1</v>
      </c>
      <c r="Q15" s="18">
        <f>IF(Macros!F9=Pressures!H15,1,0)</f>
        <v>1</v>
      </c>
      <c r="R15" s="18">
        <f>IF(Macros!G9&lt;=Pressures!I15, 1, 0)</f>
        <v>1</v>
      </c>
      <c r="S15" s="18">
        <f>IF((Macros!G9-Macros!H9)&lt;=Pressures!J15, 1, 0)</f>
        <v>1</v>
      </c>
      <c r="T15" s="18">
        <f>IF(Macros!H9&gt;=Pressures!K15, 1, 0)</f>
        <v>1</v>
      </c>
      <c r="U15" s="18">
        <f>IF(Macros!H9&lt;=Pressures!L15, 1, 0)</f>
        <v>1</v>
      </c>
      <c r="V15" s="18"/>
      <c r="W15" s="18">
        <f t="shared" si="0"/>
        <v>0</v>
      </c>
    </row>
    <row r="16" spans="1:23">
      <c r="A16" s="18" t="s">
        <v>12</v>
      </c>
      <c r="B16" s="18">
        <v>2</v>
      </c>
      <c r="C16" s="18">
        <v>1</v>
      </c>
      <c r="D16" s="18">
        <v>3</v>
      </c>
      <c r="E16" s="18"/>
      <c r="F16" s="18"/>
      <c r="G16" s="18"/>
      <c r="H16" s="18">
        <v>3</v>
      </c>
      <c r="I16" s="22">
        <v>1200</v>
      </c>
      <c r="J16" s="22">
        <v>1200</v>
      </c>
      <c r="K16" s="25">
        <v>2</v>
      </c>
      <c r="L16" s="22">
        <v>730</v>
      </c>
      <c r="M16" s="18"/>
      <c r="N16" s="18">
        <f>IF(Macros!C9=Pressures!B16, 1, 0)</f>
        <v>0</v>
      </c>
      <c r="O16" s="18">
        <f>IF(Macros!B9=Pressures!C16, 1, )</f>
        <v>1</v>
      </c>
      <c r="P16" s="18">
        <f>IF(COUNTIF(D16:G16,Macros!D9),1,0)</f>
        <v>1</v>
      </c>
      <c r="Q16" s="18">
        <f>IF(Macros!F9=Pressures!H16,1,0)</f>
        <v>0</v>
      </c>
      <c r="R16" s="18">
        <f>IF(Macros!G9&lt;=Pressures!I16, 1, 0)</f>
        <v>1</v>
      </c>
      <c r="S16" s="18">
        <f>IF((Macros!G9-Macros!H9)&lt;=Pressures!J16, 1, 0)</f>
        <v>1</v>
      </c>
      <c r="T16" s="18">
        <f>IF(Macros!H9&gt;=Pressures!K16, 1, 0)</f>
        <v>1</v>
      </c>
      <c r="U16" s="18">
        <f>IF(Macros!H9&lt;=Pressures!L16, 1, 0)</f>
        <v>1</v>
      </c>
      <c r="V16" s="18"/>
      <c r="W16" s="18">
        <f t="shared" si="0"/>
        <v>0</v>
      </c>
    </row>
    <row r="17" spans="1:23">
      <c r="A17" s="18" t="s">
        <v>13</v>
      </c>
      <c r="B17" s="18">
        <v>2</v>
      </c>
      <c r="C17" s="18">
        <v>1</v>
      </c>
      <c r="D17" s="18">
        <v>3</v>
      </c>
      <c r="E17" s="18">
        <v>4</v>
      </c>
      <c r="F17" s="18">
        <v>6</v>
      </c>
      <c r="G17" s="18"/>
      <c r="H17" s="18">
        <v>2</v>
      </c>
      <c r="I17" s="22">
        <v>6000</v>
      </c>
      <c r="J17" s="22">
        <v>6000</v>
      </c>
      <c r="K17" s="25">
        <v>250</v>
      </c>
      <c r="L17" s="22">
        <v>5800</v>
      </c>
      <c r="M17" s="18"/>
      <c r="N17" s="18">
        <f>IF(Macros!C9=Pressures!B17, 1, 0)</f>
        <v>0</v>
      </c>
      <c r="O17" s="18">
        <f>IF(Macros!B9=Pressures!C17, 1, )</f>
        <v>1</v>
      </c>
      <c r="P17" s="18">
        <f>IF(COUNTIF(D17:G17,Macros!D9),1,0)</f>
        <v>1</v>
      </c>
      <c r="Q17" s="18">
        <f>IF(Macros!F9=Pressures!H17,1,0)</f>
        <v>0</v>
      </c>
      <c r="R17" s="18">
        <f>IF(Macros!G9&lt;=Pressures!I17, 1, 0)</f>
        <v>1</v>
      </c>
      <c r="S17" s="18">
        <f>IF((Macros!G9-Macros!H9)&lt;=Pressures!J17, 1, 0)</f>
        <v>1</v>
      </c>
      <c r="T17" s="18">
        <f>IF(Macros!H9&gt;=Pressures!K17, 1, 0)</f>
        <v>1</v>
      </c>
      <c r="U17" s="18">
        <f>IF(Macros!H9&lt;=Pressures!L17, 1, 0)</f>
        <v>1</v>
      </c>
      <c r="V17" s="18"/>
      <c r="W17" s="18">
        <f t="shared" si="0"/>
        <v>0</v>
      </c>
    </row>
    <row r="18" spans="1:23">
      <c r="A18" s="64" t="s">
        <v>121</v>
      </c>
      <c r="B18" s="64">
        <v>1</v>
      </c>
      <c r="C18" s="64">
        <v>1</v>
      </c>
      <c r="D18" s="64">
        <v>3</v>
      </c>
      <c r="E18" s="64">
        <v>4</v>
      </c>
      <c r="F18" s="64">
        <v>6</v>
      </c>
      <c r="H18" s="64">
        <v>3</v>
      </c>
      <c r="I18" s="22">
        <v>1000</v>
      </c>
      <c r="J18" s="22">
        <v>1000</v>
      </c>
      <c r="K18" s="22">
        <v>5</v>
      </c>
      <c r="L18" s="22">
        <v>400</v>
      </c>
      <c r="N18" s="64">
        <f>IF(Macros!C9=Pressures!B18, 1, 0)</f>
        <v>1</v>
      </c>
      <c r="O18" s="64">
        <f>IF(Macros!B9=Pressures!C18, 1, )</f>
        <v>1</v>
      </c>
      <c r="P18" s="64">
        <f>IF(COUNTIF(D18:G18,Macros!D9),1,0)</f>
        <v>1</v>
      </c>
      <c r="Q18" s="64">
        <f>IF(Macros!F9=Pressures!H18,1,0)</f>
        <v>0</v>
      </c>
      <c r="R18" s="64">
        <f>IF(Macros!G9&lt;=Pressures!I18, 1, 0)</f>
        <v>1</v>
      </c>
      <c r="S18" s="64">
        <f>IF((Macros!G9-Macros!H9)&lt;=Pressures!J18, 1, 0)</f>
        <v>1</v>
      </c>
      <c r="T18" s="64">
        <f>IF(Macros!H9&gt;=Pressures!K18, 1, 0)</f>
        <v>1</v>
      </c>
      <c r="U18" s="64">
        <f>IF(Macros!H9&lt;=Pressures!L18, 1, 0)</f>
        <v>1</v>
      </c>
      <c r="W18" s="64">
        <f t="shared" si="0"/>
        <v>0</v>
      </c>
    </row>
    <row r="19" spans="1:23" ht="17.5">
      <c r="R19" s="28">
        <f>IF(COUNTIF(R4:R17,1),1,0)</f>
        <v>1</v>
      </c>
      <c r="S19" s="28">
        <f>IF(COUNTIF(S4:S17,1),1,0)</f>
        <v>1</v>
      </c>
      <c r="T19" s="28"/>
      <c r="W19" s="18">
        <f>IF(COUNTIF(W4:W17,1),1,0)</f>
        <v>1</v>
      </c>
    </row>
  </sheetData>
  <mergeCells count="2">
    <mergeCell ref="A1:P2"/>
    <mergeCell ref="D3:G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21"/>
  <sheetViews>
    <sheetView workbookViewId="0">
      <selection activeCell="M7" sqref="M7"/>
    </sheetView>
  </sheetViews>
  <sheetFormatPr defaultRowHeight="14.5"/>
  <sheetData>
    <row r="1" spans="1:16">
      <c r="A1" t="s">
        <v>35</v>
      </c>
    </row>
    <row r="2" spans="1:16" ht="15" thickBot="1"/>
    <row r="3" spans="1:16" ht="43.5">
      <c r="A3" s="1" t="s">
        <v>17</v>
      </c>
      <c r="B3" s="2"/>
      <c r="C3" s="2"/>
      <c r="D3" s="3"/>
      <c r="E3" s="1" t="s">
        <v>24</v>
      </c>
      <c r="F3" s="2"/>
      <c r="G3" s="2"/>
      <c r="H3" s="3"/>
      <c r="I3" s="1" t="s">
        <v>26</v>
      </c>
      <c r="J3" s="2"/>
      <c r="K3" s="2"/>
      <c r="L3" s="3"/>
      <c r="M3" s="10" t="s">
        <v>29</v>
      </c>
      <c r="N3" s="11"/>
      <c r="O3" s="2"/>
      <c r="P3" s="3"/>
    </row>
    <row r="4" spans="1:16">
      <c r="A4" s="4" t="s">
        <v>18</v>
      </c>
      <c r="B4" s="5" t="s">
        <v>30</v>
      </c>
      <c r="C4" s="5" t="s">
        <v>19</v>
      </c>
      <c r="D4" s="6" t="s">
        <v>23</v>
      </c>
      <c r="E4" s="4" t="s">
        <v>18</v>
      </c>
      <c r="F4" s="5" t="s">
        <v>30</v>
      </c>
      <c r="G4" s="5" t="s">
        <v>19</v>
      </c>
      <c r="H4" s="6" t="s">
        <v>23</v>
      </c>
      <c r="I4" s="4" t="s">
        <v>18</v>
      </c>
      <c r="J4" s="5" t="s">
        <v>30</v>
      </c>
      <c r="K4" s="5" t="s">
        <v>19</v>
      </c>
      <c r="L4" s="6" t="s">
        <v>23</v>
      </c>
      <c r="M4" s="4" t="s">
        <v>18</v>
      </c>
      <c r="N4" s="5" t="s">
        <v>30</v>
      </c>
      <c r="O4" s="5" t="s">
        <v>19</v>
      </c>
      <c r="P4" s="6" t="s">
        <v>23</v>
      </c>
    </row>
    <row r="5" spans="1:16">
      <c r="A5" s="4">
        <v>1.2E-2</v>
      </c>
      <c r="B5" s="5">
        <v>0.01</v>
      </c>
      <c r="C5" s="5" t="s">
        <v>20</v>
      </c>
      <c r="D5" s="6">
        <v>8</v>
      </c>
      <c r="E5" s="4">
        <v>0.5</v>
      </c>
      <c r="F5" s="5">
        <v>0.43</v>
      </c>
      <c r="G5" s="5" t="s">
        <v>21</v>
      </c>
      <c r="H5" s="6">
        <v>10</v>
      </c>
      <c r="I5" s="4">
        <v>1.5</v>
      </c>
      <c r="J5" s="5">
        <v>1.3</v>
      </c>
      <c r="K5" s="5" t="s">
        <v>22</v>
      </c>
      <c r="L5" s="6">
        <v>15</v>
      </c>
      <c r="M5" s="4">
        <v>1.2E-2</v>
      </c>
      <c r="N5" s="5">
        <v>0.01</v>
      </c>
      <c r="O5" s="5" t="s">
        <v>20</v>
      </c>
      <c r="P5" s="6">
        <v>8</v>
      </c>
    </row>
    <row r="6" spans="1:16" ht="15" thickBot="1">
      <c r="A6" s="4">
        <v>0.03</v>
      </c>
      <c r="B6" s="5">
        <v>0.02</v>
      </c>
      <c r="C6" s="5" t="s">
        <v>21</v>
      </c>
      <c r="D6" s="6">
        <v>10</v>
      </c>
      <c r="E6" s="7">
        <v>0.8</v>
      </c>
      <c r="F6" s="8">
        <v>0.7</v>
      </c>
      <c r="G6" s="8" t="s">
        <v>22</v>
      </c>
      <c r="H6" s="9">
        <v>15</v>
      </c>
      <c r="I6" s="4">
        <v>1.9</v>
      </c>
      <c r="J6" s="5">
        <v>1.64</v>
      </c>
      <c r="K6" s="5" t="s">
        <v>28</v>
      </c>
      <c r="L6" s="6">
        <v>20</v>
      </c>
      <c r="M6" s="4">
        <v>0.03</v>
      </c>
      <c r="N6" s="5">
        <v>0.02</v>
      </c>
      <c r="O6" s="5"/>
      <c r="P6" s="6"/>
    </row>
    <row r="7" spans="1:16" ht="15" thickBot="1">
      <c r="A7" s="4">
        <v>0.08</v>
      </c>
      <c r="B7" s="5">
        <v>0.06</v>
      </c>
      <c r="C7" s="5" t="s">
        <v>22</v>
      </c>
      <c r="D7" s="6">
        <v>15</v>
      </c>
      <c r="I7" s="7"/>
      <c r="J7" s="8"/>
      <c r="K7" s="8" t="s">
        <v>27</v>
      </c>
      <c r="L7" s="9">
        <v>25</v>
      </c>
      <c r="M7" s="4">
        <v>7.0000000000000007E-2</v>
      </c>
      <c r="N7" s="5">
        <v>0.06</v>
      </c>
      <c r="O7" s="5"/>
      <c r="P7" s="6"/>
    </row>
    <row r="8" spans="1:16" ht="15" thickBot="1">
      <c r="A8" s="7">
        <v>0.2</v>
      </c>
      <c r="B8" s="8">
        <v>0.17</v>
      </c>
      <c r="C8" s="8"/>
      <c r="D8" s="9"/>
      <c r="M8" s="7">
        <v>0.2</v>
      </c>
      <c r="N8" s="8">
        <v>0.17</v>
      </c>
      <c r="O8" s="8"/>
      <c r="P8" s="9"/>
    </row>
    <row r="9" spans="1:16" ht="15" thickBot="1"/>
    <row r="10" spans="1:16" ht="29">
      <c r="A10" s="10" t="s">
        <v>31</v>
      </c>
      <c r="B10" s="2"/>
      <c r="C10" s="2"/>
      <c r="D10" s="2"/>
      <c r="E10" s="1" t="s">
        <v>9</v>
      </c>
      <c r="F10" s="2"/>
      <c r="G10" s="2"/>
      <c r="H10" s="3"/>
      <c r="I10" s="2" t="s">
        <v>10</v>
      </c>
      <c r="J10" s="2"/>
      <c r="K10" s="2"/>
      <c r="L10" s="3"/>
    </row>
    <row r="11" spans="1:16">
      <c r="A11" s="4" t="s">
        <v>18</v>
      </c>
      <c r="B11" s="5" t="s">
        <v>30</v>
      </c>
      <c r="C11" s="5" t="s">
        <v>19</v>
      </c>
      <c r="D11" s="5" t="s">
        <v>23</v>
      </c>
      <c r="E11" s="4" t="s">
        <v>18</v>
      </c>
      <c r="F11" s="5" t="s">
        <v>30</v>
      </c>
      <c r="G11" s="5" t="s">
        <v>19</v>
      </c>
      <c r="H11" s="6" t="s">
        <v>23</v>
      </c>
      <c r="I11" s="5" t="s">
        <v>18</v>
      </c>
      <c r="J11" s="5" t="s">
        <v>30</v>
      </c>
      <c r="K11" s="5" t="s">
        <v>19</v>
      </c>
      <c r="L11" s="6" t="s">
        <v>23</v>
      </c>
    </row>
    <row r="12" spans="1:16">
      <c r="A12" s="4">
        <v>2.1</v>
      </c>
      <c r="B12" s="5">
        <v>1.81</v>
      </c>
      <c r="C12" s="5" t="s">
        <v>22</v>
      </c>
      <c r="D12" s="5">
        <v>15</v>
      </c>
      <c r="E12" s="15">
        <v>0.06</v>
      </c>
      <c r="F12" s="12">
        <v>0.05</v>
      </c>
      <c r="G12" s="5" t="s">
        <v>20</v>
      </c>
      <c r="H12" s="6">
        <v>8</v>
      </c>
      <c r="I12" s="5">
        <v>0.08</v>
      </c>
      <c r="J12" s="5">
        <v>7.0000000000000007E-2</v>
      </c>
      <c r="K12" s="5" t="s">
        <v>32</v>
      </c>
      <c r="L12" s="6">
        <v>6</v>
      </c>
    </row>
    <row r="13" spans="1:16" ht="15" thickBot="1">
      <c r="A13" s="4"/>
      <c r="B13" s="5"/>
      <c r="C13" s="5" t="s">
        <v>28</v>
      </c>
      <c r="D13" s="5">
        <v>20</v>
      </c>
      <c r="E13" s="4">
        <v>0.2</v>
      </c>
      <c r="F13" s="5">
        <v>0.17</v>
      </c>
      <c r="G13" s="5" t="s">
        <v>21</v>
      </c>
      <c r="H13" s="6">
        <v>10</v>
      </c>
      <c r="I13" s="8"/>
      <c r="J13" s="8"/>
      <c r="K13" s="8" t="s">
        <v>20</v>
      </c>
      <c r="L13" s="9">
        <v>8</v>
      </c>
    </row>
    <row r="14" spans="1:16" ht="15" thickBot="1">
      <c r="A14" s="7"/>
      <c r="B14" s="8"/>
      <c r="C14" s="8" t="s">
        <v>27</v>
      </c>
      <c r="D14" s="8">
        <v>25</v>
      </c>
      <c r="E14" s="4"/>
      <c r="F14" s="5"/>
      <c r="G14" s="5" t="s">
        <v>22</v>
      </c>
      <c r="H14" s="6">
        <v>15</v>
      </c>
    </row>
    <row r="15" spans="1:16" ht="15" thickBot="1">
      <c r="E15" s="7"/>
      <c r="F15" s="8"/>
      <c r="G15" s="8" t="s">
        <v>33</v>
      </c>
      <c r="H15" s="9"/>
    </row>
    <row r="16" spans="1:16">
      <c r="A16" s="1" t="s">
        <v>11</v>
      </c>
      <c r="B16" s="2"/>
      <c r="C16" s="2"/>
      <c r="D16" s="3"/>
      <c r="E16" s="1" t="s">
        <v>12</v>
      </c>
      <c r="F16" s="2"/>
      <c r="G16" s="2"/>
      <c r="H16" s="2"/>
      <c r="I16" s="1" t="s">
        <v>13</v>
      </c>
      <c r="J16" s="2"/>
      <c r="K16" s="2"/>
      <c r="L16" s="3"/>
    </row>
    <row r="17" spans="1:12">
      <c r="A17" s="4" t="s">
        <v>18</v>
      </c>
      <c r="B17" s="5" t="s">
        <v>30</v>
      </c>
      <c r="C17" s="5" t="s">
        <v>19</v>
      </c>
      <c r="D17" s="6" t="s">
        <v>23</v>
      </c>
      <c r="E17" s="4" t="s">
        <v>18</v>
      </c>
      <c r="F17" s="5" t="s">
        <v>30</v>
      </c>
      <c r="G17" s="5" t="s">
        <v>19</v>
      </c>
      <c r="H17" s="5" t="s">
        <v>23</v>
      </c>
      <c r="I17" s="4" t="s">
        <v>18</v>
      </c>
      <c r="J17" s="5" t="s">
        <v>30</v>
      </c>
      <c r="K17" s="5" t="s">
        <v>19</v>
      </c>
      <c r="L17" s="6" t="s">
        <v>23</v>
      </c>
    </row>
    <row r="18" spans="1:12" ht="15" thickBot="1">
      <c r="A18" s="4">
        <v>0.05</v>
      </c>
      <c r="B18" s="5">
        <v>0.04</v>
      </c>
      <c r="C18" s="12" t="s">
        <v>20</v>
      </c>
      <c r="D18" s="6">
        <v>8</v>
      </c>
      <c r="E18" s="13">
        <v>1.95</v>
      </c>
      <c r="F18" s="14">
        <v>1.69</v>
      </c>
      <c r="G18" s="8" t="s">
        <v>22</v>
      </c>
      <c r="H18" s="8">
        <v>15</v>
      </c>
      <c r="I18" s="15">
        <v>0.5</v>
      </c>
      <c r="J18" s="12">
        <v>0.43</v>
      </c>
      <c r="K18" s="5" t="s">
        <v>22</v>
      </c>
      <c r="L18" s="6">
        <v>15</v>
      </c>
    </row>
    <row r="19" spans="1:12">
      <c r="A19" s="4">
        <v>0.15</v>
      </c>
      <c r="B19" s="5">
        <v>0.13</v>
      </c>
      <c r="C19" s="12" t="s">
        <v>21</v>
      </c>
      <c r="D19" s="6">
        <v>10</v>
      </c>
      <c r="I19" s="4"/>
      <c r="J19" s="5"/>
      <c r="K19" s="5" t="s">
        <v>28</v>
      </c>
      <c r="L19" s="6">
        <v>20</v>
      </c>
    </row>
    <row r="20" spans="1:12" ht="15" thickBot="1">
      <c r="A20" s="4">
        <v>0.25</v>
      </c>
      <c r="B20" s="5">
        <v>0.21</v>
      </c>
      <c r="C20" s="12" t="s">
        <v>22</v>
      </c>
      <c r="D20" s="6">
        <v>15</v>
      </c>
      <c r="I20" s="7"/>
      <c r="J20" s="8"/>
      <c r="K20" s="8" t="s">
        <v>27</v>
      </c>
      <c r="L20" s="9">
        <v>25</v>
      </c>
    </row>
    <row r="21" spans="1:12" ht="15" thickBot="1">
      <c r="A21" s="7">
        <v>0.35</v>
      </c>
      <c r="B21" s="8">
        <v>0.3</v>
      </c>
      <c r="C21" s="8"/>
      <c r="D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Macros</vt:lpstr>
      <vt:lpstr>Pressures</vt:lpstr>
      <vt:lpstr>CV-Size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Theobald</dc:creator>
  <cp:lastModifiedBy>Kyndle Mcm</cp:lastModifiedBy>
  <dcterms:created xsi:type="dcterms:W3CDTF">2016-04-20T20:53:20Z</dcterms:created>
  <dcterms:modified xsi:type="dcterms:W3CDTF">2021-01-25T18:14:37Z</dcterms:modified>
</cp:coreProperties>
</file>